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G:\1\Projekty\2018\Ostatné 2018\Stavebné úpravy BD MOČENOK\DSP Bytový dom MOČENOK\"/>
    </mc:Choice>
  </mc:AlternateContent>
  <xr:revisionPtr revIDLastSave="0" documentId="13_ncr:1_{E92DA402-D55A-4C45-9ED8-635A9521B81C}" xr6:coauthVersionLast="40" xr6:coauthVersionMax="40" xr10:uidLastSave="{00000000-0000-0000-0000-000000000000}"/>
  <bookViews>
    <workbookView xWindow="0" yWindow="0" windowWidth="21570" windowHeight="7920" tabRatio="714" xr2:uid="{00000000-000D-0000-FFFF-FFFF00000000}"/>
  </bookViews>
  <sheets>
    <sheet name="Rekapitulácia stavby" sheetId="1" r:id="rId1"/>
    <sheet name="SO01.1 - Zateplenie fasády" sheetId="2" r:id="rId2"/>
    <sheet name="SO01.2 - Zateplenie strechy" sheetId="3" r:id="rId3"/>
    <sheet name="SO01.3 - Výmena výplní ot..." sheetId="4" r:id="rId4"/>
    <sheet name="SO01.4 - Zateplenie strop..." sheetId="5" r:id="rId5"/>
    <sheet name="SO01.5 - Zabezpečenie sch..." sheetId="6" r:id="rId6"/>
  </sheets>
  <definedNames>
    <definedName name="_xlnm.Print_Titles" localSheetId="0">'Rekapitulácia stavby'!$85:$85</definedName>
    <definedName name="_xlnm.Print_Titles" localSheetId="1">'SO01.1 - Zateplenie fasády'!$124:$124</definedName>
    <definedName name="_xlnm.Print_Titles" localSheetId="2">'SO01.2 - Zateplenie strechy'!$120:$120</definedName>
    <definedName name="_xlnm.Print_Titles" localSheetId="3">'SO01.3 - Výmena výplní ot...'!$118:$118</definedName>
    <definedName name="_xlnm.Print_Titles" localSheetId="4">'SO01.4 - Zateplenie strop...'!$117:$117</definedName>
    <definedName name="_xlnm.Print_Titles" localSheetId="5">'SO01.5 - Zabezpečenie sch...'!$116:$116</definedName>
    <definedName name="_xlnm.Print_Area" localSheetId="0">'Rekapitulácia stavby'!$C$4:$AP$70,'Rekapitulácia stavby'!$C$76:$AP$96</definedName>
    <definedName name="_xlnm.Print_Area" localSheetId="1">'SO01.1 - Zateplenie fasády'!$C$4:$Q$70,'SO01.1 - Zateplenie fasády'!$C$76:$Q$108,'SO01.1 - Zateplenie fasády'!$C$114:$Q$207</definedName>
    <definedName name="_xlnm.Print_Area" localSheetId="2">'SO01.2 - Zateplenie strechy'!$C$4:$Q$70,'SO01.2 - Zateplenie strechy'!$C$76:$Q$104,'SO01.2 - Zateplenie strechy'!$C$110:$Q$167</definedName>
    <definedName name="_xlnm.Print_Area" localSheetId="3">'SO01.3 - Výmena výplní ot...'!$C$4:$Q$70,'SO01.3 - Výmena výplní ot...'!$C$76:$Q$102,'SO01.3 - Výmena výplní ot...'!$C$108:$Q$173</definedName>
    <definedName name="_xlnm.Print_Area" localSheetId="4">'SO01.4 - Zateplenie strop...'!$C$4:$Q$70,'SO01.4 - Zateplenie strop...'!$C$76:$Q$101,'SO01.4 - Zateplenie strop...'!$C$107:$Q$138</definedName>
    <definedName name="_xlnm.Print_Area" localSheetId="5">'SO01.5 - Zabezpečenie sch...'!$C$4:$Q$70,'SO01.5 - Zabezpečenie sch...'!$C$76:$Q$100,'SO01.5 - Zabezpečenie sch...'!$C$106:$Q$142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92" i="1" l="1"/>
  <c r="AX92" i="1"/>
  <c r="BI142" i="6"/>
  <c r="BH142" i="6"/>
  <c r="BG142" i="6"/>
  <c r="BE142" i="6"/>
  <c r="AA142" i="6"/>
  <c r="AA141" i="6"/>
  <c r="AA140" i="6" s="1"/>
  <c r="Y142" i="6"/>
  <c r="Y141" i="6"/>
  <c r="Y140" i="6"/>
  <c r="W142" i="6"/>
  <c r="W141" i="6" s="1"/>
  <c r="W140" i="6" s="1"/>
  <c r="BK142" i="6"/>
  <c r="BK141" i="6" s="1"/>
  <c r="N142" i="6"/>
  <c r="BF142" i="6" s="1"/>
  <c r="BI139" i="6"/>
  <c r="BH139" i="6"/>
  <c r="BG139" i="6"/>
  <c r="BE139" i="6"/>
  <c r="AA139" i="6"/>
  <c r="AA138" i="6" s="1"/>
  <c r="Y139" i="6"/>
  <c r="Y138" i="6"/>
  <c r="W139" i="6"/>
  <c r="W138" i="6" s="1"/>
  <c r="BK139" i="6"/>
  <c r="BK138" i="6"/>
  <c r="N138" i="6" s="1"/>
  <c r="N94" i="6" s="1"/>
  <c r="N139" i="6"/>
  <c r="BF139" i="6"/>
  <c r="BI137" i="6"/>
  <c r="BH137" i="6"/>
  <c r="BG137" i="6"/>
  <c r="BE137" i="6"/>
  <c r="AA137" i="6"/>
  <c r="Y137" i="6"/>
  <c r="W137" i="6"/>
  <c r="BK137" i="6"/>
  <c r="N137" i="6"/>
  <c r="BF137" i="6" s="1"/>
  <c r="BI136" i="6"/>
  <c r="BH136" i="6"/>
  <c r="BG136" i="6"/>
  <c r="BE136" i="6"/>
  <c r="AA136" i="6"/>
  <c r="Y136" i="6"/>
  <c r="W136" i="6"/>
  <c r="BK136" i="6"/>
  <c r="N136" i="6"/>
  <c r="BF136" i="6"/>
  <c r="BI135" i="6"/>
  <c r="BH135" i="6"/>
  <c r="BG135" i="6"/>
  <c r="BE135" i="6"/>
  <c r="AA135" i="6"/>
  <c r="Y135" i="6"/>
  <c r="W135" i="6"/>
  <c r="BK135" i="6"/>
  <c r="N135" i="6"/>
  <c r="BF135" i="6" s="1"/>
  <c r="BI134" i="6"/>
  <c r="BH134" i="6"/>
  <c r="BG134" i="6"/>
  <c r="BE134" i="6"/>
  <c r="AA134" i="6"/>
  <c r="Y134" i="6"/>
  <c r="W134" i="6"/>
  <c r="BK134" i="6"/>
  <c r="N134" i="6"/>
  <c r="BF134" i="6"/>
  <c r="BI133" i="6"/>
  <c r="BH133" i="6"/>
  <c r="BG133" i="6"/>
  <c r="BE133" i="6"/>
  <c r="AA133" i="6"/>
  <c r="Y133" i="6"/>
  <c r="W133" i="6"/>
  <c r="BK133" i="6"/>
  <c r="N133" i="6"/>
  <c r="BF133" i="6" s="1"/>
  <c r="BI132" i="6"/>
  <c r="BH132" i="6"/>
  <c r="BG132" i="6"/>
  <c r="BE132" i="6"/>
  <c r="AA132" i="6"/>
  <c r="Y132" i="6"/>
  <c r="W132" i="6"/>
  <c r="BK132" i="6"/>
  <c r="N132" i="6"/>
  <c r="BF132" i="6"/>
  <c r="BI131" i="6"/>
  <c r="BH131" i="6"/>
  <c r="BG131" i="6"/>
  <c r="BE131" i="6"/>
  <c r="AA131" i="6"/>
  <c r="AA130" i="6"/>
  <c r="Y131" i="6"/>
  <c r="Y130" i="6"/>
  <c r="W131" i="6"/>
  <c r="W130" i="6"/>
  <c r="BK131" i="6"/>
  <c r="BK130" i="6"/>
  <c r="N130" i="6" s="1"/>
  <c r="N93" i="6" s="1"/>
  <c r="N131" i="6"/>
  <c r="BF131" i="6" s="1"/>
  <c r="BI129" i="6"/>
  <c r="BH129" i="6"/>
  <c r="BG129" i="6"/>
  <c r="BE129" i="6"/>
  <c r="AA129" i="6"/>
  <c r="AA128" i="6"/>
  <c r="Y129" i="6"/>
  <c r="Y128" i="6"/>
  <c r="W129" i="6"/>
  <c r="W128" i="6"/>
  <c r="BK129" i="6"/>
  <c r="BK128" i="6"/>
  <c r="N128" i="6" s="1"/>
  <c r="N92" i="6" s="1"/>
  <c r="N129" i="6"/>
  <c r="BF129" i="6" s="1"/>
  <c r="BI127" i="6"/>
  <c r="BH127" i="6"/>
  <c r="BG127" i="6"/>
  <c r="BE127" i="6"/>
  <c r="AA127" i="6"/>
  <c r="AA126" i="6"/>
  <c r="Y127" i="6"/>
  <c r="Y126" i="6"/>
  <c r="W127" i="6"/>
  <c r="W126" i="6"/>
  <c r="BK127" i="6"/>
  <c r="BK126" i="6" s="1"/>
  <c r="N126" i="6" s="1"/>
  <c r="N91" i="6" s="1"/>
  <c r="N127" i="6"/>
  <c r="BF127" i="6" s="1"/>
  <c r="BI125" i="6"/>
  <c r="BH125" i="6"/>
  <c r="BG125" i="6"/>
  <c r="BE125" i="6"/>
  <c r="AA125" i="6"/>
  <c r="Y125" i="6"/>
  <c r="W125" i="6"/>
  <c r="BK125" i="6"/>
  <c r="N125" i="6"/>
  <c r="BF125" i="6" s="1"/>
  <c r="BI124" i="6"/>
  <c r="BH124" i="6"/>
  <c r="BG124" i="6"/>
  <c r="BE124" i="6"/>
  <c r="AA124" i="6"/>
  <c r="Y124" i="6"/>
  <c r="W124" i="6"/>
  <c r="BK124" i="6"/>
  <c r="N124" i="6"/>
  <c r="BF124" i="6"/>
  <c r="BI123" i="6"/>
  <c r="BH123" i="6"/>
  <c r="BG123" i="6"/>
  <c r="BE123" i="6"/>
  <c r="AA123" i="6"/>
  <c r="Y123" i="6"/>
  <c r="W123" i="6"/>
  <c r="BK123" i="6"/>
  <c r="N123" i="6"/>
  <c r="BF123" i="6" s="1"/>
  <c r="BI122" i="6"/>
  <c r="BH122" i="6"/>
  <c r="BG122" i="6"/>
  <c r="BE122" i="6"/>
  <c r="AA122" i="6"/>
  <c r="Y122" i="6"/>
  <c r="Y119" i="6" s="1"/>
  <c r="W122" i="6"/>
  <c r="BK122" i="6"/>
  <c r="N122" i="6"/>
  <c r="BF122" i="6"/>
  <c r="BI121" i="6"/>
  <c r="H36" i="6" s="1"/>
  <c r="BD92" i="1" s="1"/>
  <c r="BH121" i="6"/>
  <c r="BG121" i="6"/>
  <c r="BE121" i="6"/>
  <c r="AA121" i="6"/>
  <c r="Y121" i="6"/>
  <c r="W121" i="6"/>
  <c r="BK121" i="6"/>
  <c r="N121" i="6"/>
  <c r="BF121" i="6" s="1"/>
  <c r="BI120" i="6"/>
  <c r="BH120" i="6"/>
  <c r="BG120" i="6"/>
  <c r="H34" i="6" s="1"/>
  <c r="BB92" i="1" s="1"/>
  <c r="BE120" i="6"/>
  <c r="AA120" i="6"/>
  <c r="AA119" i="6"/>
  <c r="Y120" i="6"/>
  <c r="W120" i="6"/>
  <c r="W119" i="6"/>
  <c r="BK120" i="6"/>
  <c r="N120" i="6"/>
  <c r="BF120" i="6" s="1"/>
  <c r="M114" i="6"/>
  <c r="M113" i="6"/>
  <c r="F113" i="6"/>
  <c r="F111" i="6"/>
  <c r="F109" i="6"/>
  <c r="M28" i="6"/>
  <c r="AS92" i="1" s="1"/>
  <c r="M84" i="6"/>
  <c r="M83" i="6"/>
  <c r="F83" i="6"/>
  <c r="F81" i="6"/>
  <c r="F79" i="6"/>
  <c r="O15" i="6"/>
  <c r="E15" i="6"/>
  <c r="O14" i="6"/>
  <c r="O9" i="6"/>
  <c r="F6" i="6"/>
  <c r="F78" i="6" s="1"/>
  <c r="F108" i="6"/>
  <c r="AY91" i="1"/>
  <c r="AX91" i="1"/>
  <c r="BI138" i="5"/>
  <c r="BH138" i="5"/>
  <c r="BG138" i="5"/>
  <c r="BE138" i="5"/>
  <c r="AA138" i="5"/>
  <c r="AA137" i="5" s="1"/>
  <c r="AA136" i="5" s="1"/>
  <c r="Y138" i="5"/>
  <c r="Y137" i="5"/>
  <c r="Y136" i="5" s="1"/>
  <c r="W138" i="5"/>
  <c r="W137" i="5" s="1"/>
  <c r="W136" i="5"/>
  <c r="BK138" i="5"/>
  <c r="BK137" i="5"/>
  <c r="N137" i="5" s="1"/>
  <c r="N97" i="5" s="1"/>
  <c r="N138" i="5"/>
  <c r="BF138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AA133" i="5" s="1"/>
  <c r="AA132" i="5" s="1"/>
  <c r="Y134" i="5"/>
  <c r="Y133" i="5"/>
  <c r="Y132" i="5" s="1"/>
  <c r="W134" i="5"/>
  <c r="BK134" i="5"/>
  <c r="BK133" i="5"/>
  <c r="N133" i="5" s="1"/>
  <c r="N95" i="5" s="1"/>
  <c r="N134" i="5"/>
  <c r="BF134" i="5" s="1"/>
  <c r="BI131" i="5"/>
  <c r="BH131" i="5"/>
  <c r="BG131" i="5"/>
  <c r="BE131" i="5"/>
  <c r="AA131" i="5"/>
  <c r="AA130" i="5" s="1"/>
  <c r="Y131" i="5"/>
  <c r="Y130" i="5" s="1"/>
  <c r="W131" i="5"/>
  <c r="W130" i="5" s="1"/>
  <c r="BK131" i="5"/>
  <c r="BK130" i="5" s="1"/>
  <c r="N130" i="5" s="1"/>
  <c r="N93" i="5" s="1"/>
  <c r="N131" i="5"/>
  <c r="BF131" i="5" s="1"/>
  <c r="BI129" i="5"/>
  <c r="BH129" i="5"/>
  <c r="BG129" i="5"/>
  <c r="BE129" i="5"/>
  <c r="AA129" i="5"/>
  <c r="Y129" i="5"/>
  <c r="W129" i="5"/>
  <c r="BK129" i="5"/>
  <c r="N129" i="5"/>
  <c r="BF129" i="5" s="1"/>
  <c r="BI128" i="5"/>
  <c r="BH128" i="5"/>
  <c r="BG128" i="5"/>
  <c r="BE128" i="5"/>
  <c r="AA128" i="5"/>
  <c r="AA127" i="5" s="1"/>
  <c r="Y128" i="5"/>
  <c r="Y127" i="5" s="1"/>
  <c r="W128" i="5"/>
  <c r="BK128" i="5"/>
  <c r="BK127" i="5" s="1"/>
  <c r="N127" i="5" s="1"/>
  <c r="N92" i="5" s="1"/>
  <c r="N128" i="5"/>
  <c r="BF128" i="5"/>
  <c r="BI126" i="5"/>
  <c r="BH126" i="5"/>
  <c r="BG126" i="5"/>
  <c r="BE126" i="5"/>
  <c r="AA126" i="5"/>
  <c r="Y126" i="5"/>
  <c r="W126" i="5"/>
  <c r="BK126" i="5"/>
  <c r="N126" i="5"/>
  <c r="BF126" i="5" s="1"/>
  <c r="BI125" i="5"/>
  <c r="BH125" i="5"/>
  <c r="BG125" i="5"/>
  <c r="BE125" i="5"/>
  <c r="AA125" i="5"/>
  <c r="Y125" i="5"/>
  <c r="W125" i="5"/>
  <c r="BK125" i="5"/>
  <c r="N125" i="5"/>
  <c r="BF125" i="5" s="1"/>
  <c r="BI124" i="5"/>
  <c r="BH124" i="5"/>
  <c r="BG124" i="5"/>
  <c r="BE124" i="5"/>
  <c r="AA124" i="5"/>
  <c r="Y124" i="5"/>
  <c r="W124" i="5"/>
  <c r="BK124" i="5"/>
  <c r="N124" i="5"/>
  <c r="BF124" i="5" s="1"/>
  <c r="BI123" i="5"/>
  <c r="BH123" i="5"/>
  <c r="BG123" i="5"/>
  <c r="BE123" i="5"/>
  <c r="AA123" i="5"/>
  <c r="Y123" i="5"/>
  <c r="Y122" i="5" s="1"/>
  <c r="W123" i="5"/>
  <c r="W122" i="5" s="1"/>
  <c r="BK123" i="5"/>
  <c r="N123" i="5"/>
  <c r="BF123" i="5"/>
  <c r="BI121" i="5"/>
  <c r="BH121" i="5"/>
  <c r="H35" i="5" s="1"/>
  <c r="BC91" i="1" s="1"/>
  <c r="BG121" i="5"/>
  <c r="BE121" i="5"/>
  <c r="M32" i="5" s="1"/>
  <c r="AV91" i="1" s="1"/>
  <c r="AA121" i="5"/>
  <c r="AA120" i="5" s="1"/>
  <c r="Y121" i="5"/>
  <c r="Y120" i="5" s="1"/>
  <c r="Y119" i="5" s="1"/>
  <c r="Y118" i="5" s="1"/>
  <c r="W121" i="5"/>
  <c r="W120" i="5" s="1"/>
  <c r="BK121" i="5"/>
  <c r="BK120" i="5"/>
  <c r="N120" i="5" s="1"/>
  <c r="N90" i="5" s="1"/>
  <c r="N121" i="5"/>
  <c r="BF121" i="5" s="1"/>
  <c r="M115" i="5"/>
  <c r="M114" i="5"/>
  <c r="F114" i="5"/>
  <c r="F112" i="5"/>
  <c r="F110" i="5"/>
  <c r="M28" i="5"/>
  <c r="AS91" i="1"/>
  <c r="M84" i="5"/>
  <c r="M83" i="5"/>
  <c r="F83" i="5"/>
  <c r="F81" i="5"/>
  <c r="F79" i="5"/>
  <c r="O15" i="5"/>
  <c r="E15" i="5"/>
  <c r="F84" i="5" s="1"/>
  <c r="F115" i="5"/>
  <c r="O14" i="5"/>
  <c r="O9" i="5"/>
  <c r="M81" i="5" s="1"/>
  <c r="M112" i="5"/>
  <c r="F6" i="5"/>
  <c r="F109" i="5" s="1"/>
  <c r="F78" i="5"/>
  <c r="AY90" i="1"/>
  <c r="AX90" i="1"/>
  <c r="BI173" i="4"/>
  <c r="BH173" i="4"/>
  <c r="BG173" i="4"/>
  <c r="BE173" i="4"/>
  <c r="AA173" i="4"/>
  <c r="AA172" i="4"/>
  <c r="AA171" i="4" s="1"/>
  <c r="Y173" i="4"/>
  <c r="Y172" i="4" s="1"/>
  <c r="Y171" i="4" s="1"/>
  <c r="W173" i="4"/>
  <c r="W172" i="4"/>
  <c r="W171" i="4" s="1"/>
  <c r="BK173" i="4"/>
  <c r="BK172" i="4" s="1"/>
  <c r="N173" i="4"/>
  <c r="BF173" i="4"/>
  <c r="BI170" i="4"/>
  <c r="BH170" i="4"/>
  <c r="BG170" i="4"/>
  <c r="BE170" i="4"/>
  <c r="AA170" i="4"/>
  <c r="Y170" i="4"/>
  <c r="W170" i="4"/>
  <c r="BK170" i="4"/>
  <c r="N170" i="4"/>
  <c r="BF170" i="4"/>
  <c r="BI169" i="4"/>
  <c r="BH169" i="4"/>
  <c r="BG169" i="4"/>
  <c r="BE169" i="4"/>
  <c r="AA169" i="4"/>
  <c r="Y169" i="4"/>
  <c r="Y166" i="4" s="1"/>
  <c r="W169" i="4"/>
  <c r="BK169" i="4"/>
  <c r="N169" i="4"/>
  <c r="BF169" i="4"/>
  <c r="BI168" i="4"/>
  <c r="BH168" i="4"/>
  <c r="BG168" i="4"/>
  <c r="BE168" i="4"/>
  <c r="AA168" i="4"/>
  <c r="Y168" i="4"/>
  <c r="W168" i="4"/>
  <c r="BK168" i="4"/>
  <c r="N168" i="4"/>
  <c r="BF168" i="4"/>
  <c r="BI167" i="4"/>
  <c r="BH167" i="4"/>
  <c r="BG167" i="4"/>
  <c r="BE167" i="4"/>
  <c r="AA167" i="4"/>
  <c r="AA166" i="4"/>
  <c r="Y167" i="4"/>
  <c r="W167" i="4"/>
  <c r="W166" i="4"/>
  <c r="BK167" i="4"/>
  <c r="N167" i="4"/>
  <c r="BF167" i="4" s="1"/>
  <c r="BI165" i="4"/>
  <c r="BH165" i="4"/>
  <c r="BG165" i="4"/>
  <c r="BE165" i="4"/>
  <c r="AA165" i="4"/>
  <c r="Y165" i="4"/>
  <c r="W165" i="4"/>
  <c r="BK165" i="4"/>
  <c r="N165" i="4"/>
  <c r="BF165" i="4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/>
  <c r="BI162" i="4"/>
  <c r="BH162" i="4"/>
  <c r="BG162" i="4"/>
  <c r="BE162" i="4"/>
  <c r="AA162" i="4"/>
  <c r="Y162" i="4"/>
  <c r="W162" i="4"/>
  <c r="BK162" i="4"/>
  <c r="N162" i="4"/>
  <c r="BF162" i="4" s="1"/>
  <c r="BI161" i="4"/>
  <c r="BH161" i="4"/>
  <c r="BG161" i="4"/>
  <c r="BE161" i="4"/>
  <c r="AA161" i="4"/>
  <c r="Y161" i="4"/>
  <c r="W161" i="4"/>
  <c r="BK161" i="4"/>
  <c r="N161" i="4"/>
  <c r="BF161" i="4"/>
  <c r="BI160" i="4"/>
  <c r="BH160" i="4"/>
  <c r="BG160" i="4"/>
  <c r="BE160" i="4"/>
  <c r="AA160" i="4"/>
  <c r="Y160" i="4"/>
  <c r="W160" i="4"/>
  <c r="BK160" i="4"/>
  <c r="N160" i="4"/>
  <c r="BF160" i="4" s="1"/>
  <c r="BI159" i="4"/>
  <c r="BH159" i="4"/>
  <c r="BG159" i="4"/>
  <c r="BE159" i="4"/>
  <c r="AA159" i="4"/>
  <c r="Y159" i="4"/>
  <c r="W159" i="4"/>
  <c r="BK159" i="4"/>
  <c r="N159" i="4"/>
  <c r="BF159" i="4"/>
  <c r="BI158" i="4"/>
  <c r="BH158" i="4"/>
  <c r="BG158" i="4"/>
  <c r="BE158" i="4"/>
  <c r="AA158" i="4"/>
  <c r="Y158" i="4"/>
  <c r="W158" i="4"/>
  <c r="BK158" i="4"/>
  <c r="N158" i="4"/>
  <c r="BF158" i="4" s="1"/>
  <c r="BI157" i="4"/>
  <c r="BH157" i="4"/>
  <c r="BG157" i="4"/>
  <c r="BE157" i="4"/>
  <c r="AA157" i="4"/>
  <c r="Y157" i="4"/>
  <c r="W157" i="4"/>
  <c r="BK157" i="4"/>
  <c r="N157" i="4"/>
  <c r="BF157" i="4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/>
  <c r="BI154" i="4"/>
  <c r="BH154" i="4"/>
  <c r="BG154" i="4"/>
  <c r="BE154" i="4"/>
  <c r="AA154" i="4"/>
  <c r="Y154" i="4"/>
  <c r="W154" i="4"/>
  <c r="BK154" i="4"/>
  <c r="N154" i="4"/>
  <c r="BF154" i="4" s="1"/>
  <c r="BI153" i="4"/>
  <c r="BH153" i="4"/>
  <c r="BG153" i="4"/>
  <c r="BE153" i="4"/>
  <c r="AA153" i="4"/>
  <c r="Y153" i="4"/>
  <c r="W153" i="4"/>
  <c r="BK153" i="4"/>
  <c r="N153" i="4"/>
  <c r="BF153" i="4"/>
  <c r="BI152" i="4"/>
  <c r="BH152" i="4"/>
  <c r="BG152" i="4"/>
  <c r="BE152" i="4"/>
  <c r="AA152" i="4"/>
  <c r="Y152" i="4"/>
  <c r="W152" i="4"/>
  <c r="BK152" i="4"/>
  <c r="N152" i="4"/>
  <c r="BF152" i="4" s="1"/>
  <c r="BI151" i="4"/>
  <c r="BH151" i="4"/>
  <c r="BG151" i="4"/>
  <c r="BE151" i="4"/>
  <c r="AA151" i="4"/>
  <c r="AA150" i="4"/>
  <c r="AA149" i="4" s="1"/>
  <c r="Y151" i="4"/>
  <c r="W151" i="4"/>
  <c r="W150" i="4"/>
  <c r="W149" i="4" s="1"/>
  <c r="BK151" i="4"/>
  <c r="N151" i="4"/>
  <c r="BF151" i="4" s="1"/>
  <c r="BI148" i="4"/>
  <c r="BH148" i="4"/>
  <c r="BG148" i="4"/>
  <c r="BE148" i="4"/>
  <c r="AA148" i="4"/>
  <c r="AA147" i="4"/>
  <c r="Y148" i="4"/>
  <c r="Y147" i="4"/>
  <c r="W148" i="4"/>
  <c r="W147" i="4"/>
  <c r="BK148" i="4"/>
  <c r="BK147" i="4" s="1"/>
  <c r="N147" i="4" s="1"/>
  <c r="N93" i="4" s="1"/>
  <c r="N148" i="4"/>
  <c r="BF148" i="4" s="1"/>
  <c r="BI146" i="4"/>
  <c r="BH146" i="4"/>
  <c r="BG146" i="4"/>
  <c r="BE146" i="4"/>
  <c r="AA146" i="4"/>
  <c r="Y146" i="4"/>
  <c r="W146" i="4"/>
  <c r="BK146" i="4"/>
  <c r="N146" i="4"/>
  <c r="BF146" i="4"/>
  <c r="BI145" i="4"/>
  <c r="BH145" i="4"/>
  <c r="BG145" i="4"/>
  <c r="BE145" i="4"/>
  <c r="AA145" i="4"/>
  <c r="Y145" i="4"/>
  <c r="W145" i="4"/>
  <c r="BK145" i="4"/>
  <c r="N145" i="4"/>
  <c r="BF145" i="4"/>
  <c r="BI144" i="4"/>
  <c r="BH144" i="4"/>
  <c r="BG144" i="4"/>
  <c r="BE144" i="4"/>
  <c r="AA144" i="4"/>
  <c r="Y144" i="4"/>
  <c r="W144" i="4"/>
  <c r="BK144" i="4"/>
  <c r="N144" i="4"/>
  <c r="BF144" i="4"/>
  <c r="BI143" i="4"/>
  <c r="BH143" i="4"/>
  <c r="BG143" i="4"/>
  <c r="BE143" i="4"/>
  <c r="AA143" i="4"/>
  <c r="Y143" i="4"/>
  <c r="W143" i="4"/>
  <c r="BK143" i="4"/>
  <c r="N143" i="4"/>
  <c r="BF143" i="4"/>
  <c r="BI142" i="4"/>
  <c r="BH142" i="4"/>
  <c r="BG142" i="4"/>
  <c r="BE142" i="4"/>
  <c r="AA142" i="4"/>
  <c r="Y142" i="4"/>
  <c r="W142" i="4"/>
  <c r="BK142" i="4"/>
  <c r="N142" i="4"/>
  <c r="BF142" i="4"/>
  <c r="BI141" i="4"/>
  <c r="BH141" i="4"/>
  <c r="BG141" i="4"/>
  <c r="BE141" i="4"/>
  <c r="AA141" i="4"/>
  <c r="Y141" i="4"/>
  <c r="W141" i="4"/>
  <c r="BK141" i="4"/>
  <c r="N141" i="4"/>
  <c r="BF141" i="4"/>
  <c r="BI140" i="4"/>
  <c r="BH140" i="4"/>
  <c r="BG140" i="4"/>
  <c r="BE140" i="4"/>
  <c r="AA140" i="4"/>
  <c r="Y140" i="4"/>
  <c r="W140" i="4"/>
  <c r="BK140" i="4"/>
  <c r="N140" i="4"/>
  <c r="BF140" i="4"/>
  <c r="BI139" i="4"/>
  <c r="BH139" i="4"/>
  <c r="BG139" i="4"/>
  <c r="BE139" i="4"/>
  <c r="AA139" i="4"/>
  <c r="Y139" i="4"/>
  <c r="W139" i="4"/>
  <c r="BK139" i="4"/>
  <c r="N139" i="4"/>
  <c r="BF139" i="4"/>
  <c r="BI138" i="4"/>
  <c r="BH138" i="4"/>
  <c r="BG138" i="4"/>
  <c r="BE138" i="4"/>
  <c r="AA138" i="4"/>
  <c r="Y138" i="4"/>
  <c r="W138" i="4"/>
  <c r="BK138" i="4"/>
  <c r="N138" i="4"/>
  <c r="BF138" i="4"/>
  <c r="BI137" i="4"/>
  <c r="BH137" i="4"/>
  <c r="BG137" i="4"/>
  <c r="BE137" i="4"/>
  <c r="AA137" i="4"/>
  <c r="Y137" i="4"/>
  <c r="W137" i="4"/>
  <c r="BK137" i="4"/>
  <c r="N137" i="4"/>
  <c r="BF137" i="4"/>
  <c r="BI136" i="4"/>
  <c r="BH136" i="4"/>
  <c r="BG136" i="4"/>
  <c r="BE136" i="4"/>
  <c r="AA136" i="4"/>
  <c r="Y136" i="4"/>
  <c r="W136" i="4"/>
  <c r="BK136" i="4"/>
  <c r="N136" i="4"/>
  <c r="BF136" i="4"/>
  <c r="BI135" i="4"/>
  <c r="BH135" i="4"/>
  <c r="BG135" i="4"/>
  <c r="BE135" i="4"/>
  <c r="AA135" i="4"/>
  <c r="Y135" i="4"/>
  <c r="W135" i="4"/>
  <c r="BK135" i="4"/>
  <c r="N135" i="4"/>
  <c r="BF135" i="4"/>
  <c r="BI134" i="4"/>
  <c r="BH134" i="4"/>
  <c r="BG134" i="4"/>
  <c r="BE134" i="4"/>
  <c r="AA134" i="4"/>
  <c r="Y134" i="4"/>
  <c r="Y131" i="4" s="1"/>
  <c r="W134" i="4"/>
  <c r="BK134" i="4"/>
  <c r="N134" i="4"/>
  <c r="BF134" i="4"/>
  <c r="BI133" i="4"/>
  <c r="BH133" i="4"/>
  <c r="BG133" i="4"/>
  <c r="BE133" i="4"/>
  <c r="AA133" i="4"/>
  <c r="Y133" i="4"/>
  <c r="W133" i="4"/>
  <c r="BK133" i="4"/>
  <c r="N133" i="4"/>
  <c r="BF133" i="4"/>
  <c r="BI132" i="4"/>
  <c r="BH132" i="4"/>
  <c r="BG132" i="4"/>
  <c r="BE132" i="4"/>
  <c r="AA132" i="4"/>
  <c r="AA131" i="4"/>
  <c r="Y132" i="4"/>
  <c r="W132" i="4"/>
  <c r="W131" i="4"/>
  <c r="BK132" i="4"/>
  <c r="N132" i="4"/>
  <c r="BF132" i="4" s="1"/>
  <c r="BI130" i="4"/>
  <c r="BH130" i="4"/>
  <c r="BG130" i="4"/>
  <c r="BE130" i="4"/>
  <c r="AA130" i="4"/>
  <c r="Y130" i="4"/>
  <c r="W130" i="4"/>
  <c r="BK130" i="4"/>
  <c r="N130" i="4"/>
  <c r="BF130" i="4"/>
  <c r="BI129" i="4"/>
  <c r="BH129" i="4"/>
  <c r="BG129" i="4"/>
  <c r="BE129" i="4"/>
  <c r="AA129" i="4"/>
  <c r="Y129" i="4"/>
  <c r="W129" i="4"/>
  <c r="BK129" i="4"/>
  <c r="N129" i="4"/>
  <c r="BF129" i="4" s="1"/>
  <c r="BI128" i="4"/>
  <c r="BH128" i="4"/>
  <c r="BG128" i="4"/>
  <c r="BE128" i="4"/>
  <c r="AA128" i="4"/>
  <c r="Y128" i="4"/>
  <c r="W128" i="4"/>
  <c r="BK128" i="4"/>
  <c r="N128" i="4"/>
  <c r="BF128" i="4"/>
  <c r="BI127" i="4"/>
  <c r="BH127" i="4"/>
  <c r="BG127" i="4"/>
  <c r="BE127" i="4"/>
  <c r="AA127" i="4"/>
  <c r="Y127" i="4"/>
  <c r="W127" i="4"/>
  <c r="BK127" i="4"/>
  <c r="N127" i="4"/>
  <c r="BF127" i="4" s="1"/>
  <c r="BI126" i="4"/>
  <c r="BH126" i="4"/>
  <c r="BG126" i="4"/>
  <c r="BE126" i="4"/>
  <c r="AA126" i="4"/>
  <c r="Y126" i="4"/>
  <c r="W126" i="4"/>
  <c r="BK126" i="4"/>
  <c r="N126" i="4"/>
  <c r="BF126" i="4"/>
  <c r="BI125" i="4"/>
  <c r="BH125" i="4"/>
  <c r="BG125" i="4"/>
  <c r="BE125" i="4"/>
  <c r="AA125" i="4"/>
  <c r="Y125" i="4"/>
  <c r="W125" i="4"/>
  <c r="BK125" i="4"/>
  <c r="N125" i="4"/>
  <c r="BF125" i="4" s="1"/>
  <c r="BI124" i="4"/>
  <c r="BH124" i="4"/>
  <c r="BG124" i="4"/>
  <c r="H34" i="4" s="1"/>
  <c r="BB90" i="1" s="1"/>
  <c r="BE124" i="4"/>
  <c r="AA124" i="4"/>
  <c r="AA123" i="4"/>
  <c r="Y124" i="4"/>
  <c r="Y123" i="4"/>
  <c r="W124" i="4"/>
  <c r="W123" i="4"/>
  <c r="BK124" i="4"/>
  <c r="BK123" i="4" s="1"/>
  <c r="N123" i="4" s="1"/>
  <c r="N91" i="4" s="1"/>
  <c r="N124" i="4"/>
  <c r="BF124" i="4" s="1"/>
  <c r="BI122" i="4"/>
  <c r="H36" i="4"/>
  <c r="BD90" i="1" s="1"/>
  <c r="BH122" i="4"/>
  <c r="BG122" i="4"/>
  <c r="BE122" i="4"/>
  <c r="AA122" i="4"/>
  <c r="AA121" i="4"/>
  <c r="Y122" i="4"/>
  <c r="Y121" i="4"/>
  <c r="W122" i="4"/>
  <c r="W121" i="4"/>
  <c r="W120" i="4" s="1"/>
  <c r="W119" i="4" s="1"/>
  <c r="AU90" i="1" s="1"/>
  <c r="BK122" i="4"/>
  <c r="BK121" i="4" s="1"/>
  <c r="N121" i="4"/>
  <c r="N90" i="4" s="1"/>
  <c r="N122" i="4"/>
  <c r="BF122" i="4" s="1"/>
  <c r="M116" i="4"/>
  <c r="M115" i="4"/>
  <c r="F115" i="4"/>
  <c r="F113" i="4"/>
  <c r="F111" i="4"/>
  <c r="M28" i="4"/>
  <c r="AS90" i="1" s="1"/>
  <c r="M84" i="4"/>
  <c r="M83" i="4"/>
  <c r="F83" i="4"/>
  <c r="F81" i="4"/>
  <c r="F79" i="4"/>
  <c r="O15" i="4"/>
  <c r="E15" i="4"/>
  <c r="F116" i="4" s="1"/>
  <c r="O14" i="4"/>
  <c r="O9" i="4"/>
  <c r="F6" i="4"/>
  <c r="F78" i="4" s="1"/>
  <c r="F110" i="4"/>
  <c r="AY89" i="1"/>
  <c r="AX89" i="1"/>
  <c r="BI167" i="3"/>
  <c r="BH167" i="3"/>
  <c r="BG167" i="3"/>
  <c r="BE167" i="3"/>
  <c r="AA167" i="3"/>
  <c r="AA166" i="3" s="1"/>
  <c r="AA165" i="3"/>
  <c r="Y167" i="3"/>
  <c r="Y166" i="3"/>
  <c r="Y165" i="3" s="1"/>
  <c r="W167" i="3"/>
  <c r="W166" i="3" s="1"/>
  <c r="W165" i="3"/>
  <c r="BK167" i="3"/>
  <c r="BK166" i="3" s="1"/>
  <c r="N166" i="3" s="1"/>
  <c r="N100" i="3" s="1"/>
  <c r="N167" i="3"/>
  <c r="BF167" i="3" s="1"/>
  <c r="BI164" i="3"/>
  <c r="BH164" i="3"/>
  <c r="BG164" i="3"/>
  <c r="BE164" i="3"/>
  <c r="AA164" i="3"/>
  <c r="AA163" i="3" s="1"/>
  <c r="AA162" i="3" s="1"/>
  <c r="Y164" i="3"/>
  <c r="Y163" i="3"/>
  <c r="Y162" i="3" s="1"/>
  <c r="W164" i="3"/>
  <c r="W163" i="3" s="1"/>
  <c r="W162" i="3" s="1"/>
  <c r="BK164" i="3"/>
  <c r="BK163" i="3" s="1"/>
  <c r="N164" i="3"/>
  <c r="BF164" i="3" s="1"/>
  <c r="BI161" i="3"/>
  <c r="BH161" i="3"/>
  <c r="BG161" i="3"/>
  <c r="BE161" i="3"/>
  <c r="AA161" i="3"/>
  <c r="AA160" i="3" s="1"/>
  <c r="Y161" i="3"/>
  <c r="Y160" i="3" s="1"/>
  <c r="W161" i="3"/>
  <c r="W160" i="3" s="1"/>
  <c r="BK161" i="3"/>
  <c r="BK160" i="3" s="1"/>
  <c r="N160" i="3"/>
  <c r="N96" i="3" s="1"/>
  <c r="N161" i="3"/>
  <c r="BF161" i="3" s="1"/>
  <c r="BI159" i="3"/>
  <c r="BH159" i="3"/>
  <c r="BG159" i="3"/>
  <c r="BE159" i="3"/>
  <c r="AA159" i="3"/>
  <c r="Y159" i="3"/>
  <c r="W159" i="3"/>
  <c r="BK159" i="3"/>
  <c r="N159" i="3"/>
  <c r="BF159" i="3" s="1"/>
  <c r="BI158" i="3"/>
  <c r="BH158" i="3"/>
  <c r="BG158" i="3"/>
  <c r="BE158" i="3"/>
  <c r="AA158" i="3"/>
  <c r="Y158" i="3"/>
  <c r="W158" i="3"/>
  <c r="BK158" i="3"/>
  <c r="N158" i="3"/>
  <c r="BF158" i="3" s="1"/>
  <c r="BI157" i="3"/>
  <c r="BH157" i="3"/>
  <c r="BG157" i="3"/>
  <c r="BE157" i="3"/>
  <c r="AA157" i="3"/>
  <c r="Y157" i="3"/>
  <c r="W157" i="3"/>
  <c r="BK157" i="3"/>
  <c r="N157" i="3"/>
  <c r="BF157" i="3" s="1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 s="1"/>
  <c r="BI153" i="3"/>
  <c r="BH153" i="3"/>
  <c r="BG153" i="3"/>
  <c r="BE153" i="3"/>
  <c r="AA153" i="3"/>
  <c r="Y153" i="3"/>
  <c r="W153" i="3"/>
  <c r="BK153" i="3"/>
  <c r="N153" i="3"/>
  <c r="BF153" i="3" s="1"/>
  <c r="BI152" i="3"/>
  <c r="BH152" i="3"/>
  <c r="BG152" i="3"/>
  <c r="BE152" i="3"/>
  <c r="AA152" i="3"/>
  <c r="Y152" i="3"/>
  <c r="Y151" i="3" s="1"/>
  <c r="W152" i="3"/>
  <c r="W151" i="3" s="1"/>
  <c r="BK152" i="3"/>
  <c r="N152" i="3"/>
  <c r="BF152" i="3"/>
  <c r="BI150" i="3"/>
  <c r="BH150" i="3"/>
  <c r="BG150" i="3"/>
  <c r="BE150" i="3"/>
  <c r="AA150" i="3"/>
  <c r="Y150" i="3"/>
  <c r="W150" i="3"/>
  <c r="BK150" i="3"/>
  <c r="N150" i="3"/>
  <c r="BF150" i="3" s="1"/>
  <c r="BI149" i="3"/>
  <c r="BH149" i="3"/>
  <c r="BG149" i="3"/>
  <c r="BE149" i="3"/>
  <c r="AA149" i="3"/>
  <c r="Y149" i="3"/>
  <c r="W149" i="3"/>
  <c r="BK149" i="3"/>
  <c r="N149" i="3"/>
  <c r="BF149" i="3" s="1"/>
  <c r="BI148" i="3"/>
  <c r="BH148" i="3"/>
  <c r="BG148" i="3"/>
  <c r="BE148" i="3"/>
  <c r="AA148" i="3"/>
  <c r="Y148" i="3"/>
  <c r="W148" i="3"/>
  <c r="BK148" i="3"/>
  <c r="N148" i="3"/>
  <c r="BF148" i="3" s="1"/>
  <c r="BI147" i="3"/>
  <c r="BH147" i="3"/>
  <c r="BG147" i="3"/>
  <c r="BE147" i="3"/>
  <c r="AA147" i="3"/>
  <c r="Y147" i="3"/>
  <c r="W147" i="3"/>
  <c r="BK147" i="3"/>
  <c r="N147" i="3"/>
  <c r="BF147" i="3" s="1"/>
  <c r="BI146" i="3"/>
  <c r="BH146" i="3"/>
  <c r="BG146" i="3"/>
  <c r="BE146" i="3"/>
  <c r="AA146" i="3"/>
  <c r="Y146" i="3"/>
  <c r="W146" i="3"/>
  <c r="BK146" i="3"/>
  <c r="N146" i="3"/>
  <c r="BF146" i="3" s="1"/>
  <c r="BI145" i="3"/>
  <c r="BH145" i="3"/>
  <c r="BG145" i="3"/>
  <c r="BE145" i="3"/>
  <c r="AA145" i="3"/>
  <c r="AA144" i="3"/>
  <c r="Y145" i="3"/>
  <c r="Y144" i="3" s="1"/>
  <c r="W145" i="3"/>
  <c r="W144" i="3"/>
  <c r="BK145" i="3"/>
  <c r="N145" i="3"/>
  <c r="BF145" i="3" s="1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 s="1"/>
  <c r="BI139" i="3"/>
  <c r="BH139" i="3"/>
  <c r="BG139" i="3"/>
  <c r="BE139" i="3"/>
  <c r="AA139" i="3"/>
  <c r="Y139" i="3"/>
  <c r="W139" i="3"/>
  <c r="BK139" i="3"/>
  <c r="N139" i="3"/>
  <c r="BF139" i="3" s="1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AA134" i="3"/>
  <c r="Y135" i="3"/>
  <c r="W135" i="3"/>
  <c r="W134" i="3" s="1"/>
  <c r="BK135" i="3"/>
  <c r="N135" i="3"/>
  <c r="BF135" i="3" s="1"/>
  <c r="BI132" i="3"/>
  <c r="BH132" i="3"/>
  <c r="BG132" i="3"/>
  <c r="BE132" i="3"/>
  <c r="AA132" i="3"/>
  <c r="AA131" i="3" s="1"/>
  <c r="Y132" i="3"/>
  <c r="Y131" i="3"/>
  <c r="W132" i="3"/>
  <c r="W131" i="3" s="1"/>
  <c r="BK132" i="3"/>
  <c r="BK131" i="3" s="1"/>
  <c r="N131" i="3" s="1"/>
  <c r="N91" i="3" s="1"/>
  <c r="N132" i="3"/>
  <c r="BF132" i="3"/>
  <c r="BI130" i="3"/>
  <c r="BH130" i="3"/>
  <c r="BG130" i="3"/>
  <c r="BE130" i="3"/>
  <c r="AA130" i="3"/>
  <c r="Y130" i="3"/>
  <c r="W130" i="3"/>
  <c r="BK130" i="3"/>
  <c r="N130" i="3"/>
  <c r="BF130" i="3" s="1"/>
  <c r="BI129" i="3"/>
  <c r="BH129" i="3"/>
  <c r="BG129" i="3"/>
  <c r="BE129" i="3"/>
  <c r="AA129" i="3"/>
  <c r="Y129" i="3"/>
  <c r="W129" i="3"/>
  <c r="BK129" i="3"/>
  <c r="N129" i="3"/>
  <c r="BF129" i="3" s="1"/>
  <c r="BI128" i="3"/>
  <c r="BH128" i="3"/>
  <c r="BG128" i="3"/>
  <c r="BE128" i="3"/>
  <c r="AA128" i="3"/>
  <c r="Y128" i="3"/>
  <c r="W128" i="3"/>
  <c r="BK128" i="3"/>
  <c r="N128" i="3"/>
  <c r="BF128" i="3" s="1"/>
  <c r="BI127" i="3"/>
  <c r="BH127" i="3"/>
  <c r="BG127" i="3"/>
  <c r="BE127" i="3"/>
  <c r="AA127" i="3"/>
  <c r="Y127" i="3"/>
  <c r="W127" i="3"/>
  <c r="BK127" i="3"/>
  <c r="N127" i="3"/>
  <c r="BF127" i="3" s="1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E125" i="3"/>
  <c r="AA125" i="3"/>
  <c r="Y125" i="3"/>
  <c r="Y123" i="3" s="1"/>
  <c r="Y122" i="3" s="1"/>
  <c r="W125" i="3"/>
  <c r="BK125" i="3"/>
  <c r="N125" i="3"/>
  <c r="BF125" i="3"/>
  <c r="BI124" i="3"/>
  <c r="BH124" i="3"/>
  <c r="BG124" i="3"/>
  <c r="H34" i="3"/>
  <c r="BB89" i="1" s="1"/>
  <c r="BE124" i="3"/>
  <c r="AA124" i="3"/>
  <c r="AA123" i="3"/>
  <c r="AA122" i="3" s="1"/>
  <c r="Y124" i="3"/>
  <c r="W124" i="3"/>
  <c r="W123" i="3"/>
  <c r="W122" i="3" s="1"/>
  <c r="BK124" i="3"/>
  <c r="N124" i="3"/>
  <c r="BF124" i="3" s="1"/>
  <c r="M118" i="3"/>
  <c r="M117" i="3"/>
  <c r="F117" i="3"/>
  <c r="F115" i="3"/>
  <c r="F113" i="3"/>
  <c r="M28" i="3"/>
  <c r="AS89" i="1"/>
  <c r="M84" i="3"/>
  <c r="M83" i="3"/>
  <c r="F83" i="3"/>
  <c r="F81" i="3"/>
  <c r="F79" i="3"/>
  <c r="O15" i="3"/>
  <c r="E15" i="3"/>
  <c r="F118" i="3"/>
  <c r="F84" i="3"/>
  <c r="O14" i="3"/>
  <c r="O9" i="3"/>
  <c r="M115" i="3"/>
  <c r="M81" i="3"/>
  <c r="F6" i="3"/>
  <c r="F112" i="3" s="1"/>
  <c r="F78" i="3"/>
  <c r="AY88" i="1"/>
  <c r="AX88" i="1"/>
  <c r="BI207" i="2"/>
  <c r="BH207" i="2"/>
  <c r="BG207" i="2"/>
  <c r="BE207" i="2"/>
  <c r="AA207" i="2"/>
  <c r="AA206" i="2"/>
  <c r="AA205" i="2"/>
  <c r="Y207" i="2"/>
  <c r="Y206" i="2" s="1"/>
  <c r="Y205" i="2" s="1"/>
  <c r="W207" i="2"/>
  <c r="W206" i="2" s="1"/>
  <c r="W205" i="2" s="1"/>
  <c r="BK207" i="2"/>
  <c r="BK206" i="2"/>
  <c r="N207" i="2"/>
  <c r="BF207" i="2" s="1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/>
  <c r="BI202" i="2"/>
  <c r="BH202" i="2"/>
  <c r="BG202" i="2"/>
  <c r="BE202" i="2"/>
  <c r="AA202" i="2"/>
  <c r="AA200" i="2" s="1"/>
  <c r="Y202" i="2"/>
  <c r="W202" i="2"/>
  <c r="BK202" i="2"/>
  <c r="BK200" i="2" s="1"/>
  <c r="N202" i="2"/>
  <c r="BF202" i="2" s="1"/>
  <c r="BI201" i="2"/>
  <c r="BH201" i="2"/>
  <c r="BG201" i="2"/>
  <c r="BE201" i="2"/>
  <c r="AA201" i="2"/>
  <c r="AA199" i="2"/>
  <c r="Y201" i="2"/>
  <c r="Y200" i="2" s="1"/>
  <c r="Y199" i="2" s="1"/>
  <c r="W201" i="2"/>
  <c r="W200" i="2" s="1"/>
  <c r="W199" i="2" s="1"/>
  <c r="BK201" i="2"/>
  <c r="N201" i="2"/>
  <c r="BF201" i="2" s="1"/>
  <c r="BI198" i="2"/>
  <c r="BH198" i="2"/>
  <c r="BG198" i="2"/>
  <c r="BE198" i="2"/>
  <c r="AA198" i="2"/>
  <c r="AA196" i="2" s="1"/>
  <c r="Y198" i="2"/>
  <c r="W198" i="2"/>
  <c r="BK198" i="2"/>
  <c r="N198" i="2"/>
  <c r="BF198" i="2" s="1"/>
  <c r="BI197" i="2"/>
  <c r="BH197" i="2"/>
  <c r="BG197" i="2"/>
  <c r="BE197" i="2"/>
  <c r="AA197" i="2"/>
  <c r="Y197" i="2"/>
  <c r="Y196" i="2" s="1"/>
  <c r="W197" i="2"/>
  <c r="W196" i="2"/>
  <c r="BK197" i="2"/>
  <c r="N197" i="2"/>
  <c r="BF197" i="2"/>
  <c r="BI195" i="2"/>
  <c r="BH195" i="2"/>
  <c r="BG195" i="2"/>
  <c r="BE195" i="2"/>
  <c r="AA195" i="2"/>
  <c r="Y195" i="2"/>
  <c r="W195" i="2"/>
  <c r="W192" i="2" s="1"/>
  <c r="BK195" i="2"/>
  <c r="N195" i="2"/>
  <c r="BF195" i="2"/>
  <c r="BI194" i="2"/>
  <c r="BH194" i="2"/>
  <c r="BG194" i="2"/>
  <c r="BE194" i="2"/>
  <c r="AA194" i="2"/>
  <c r="AA192" i="2" s="1"/>
  <c r="Y194" i="2"/>
  <c r="W194" i="2"/>
  <c r="BK194" i="2"/>
  <c r="N194" i="2"/>
  <c r="BF194" i="2" s="1"/>
  <c r="BI193" i="2"/>
  <c r="BH193" i="2"/>
  <c r="BG193" i="2"/>
  <c r="BE193" i="2"/>
  <c r="AA193" i="2"/>
  <c r="Y193" i="2"/>
  <c r="Y192" i="2" s="1"/>
  <c r="W193" i="2"/>
  <c r="BK193" i="2"/>
  <c r="N193" i="2"/>
  <c r="BF193" i="2" s="1"/>
  <c r="BI191" i="2"/>
  <c r="BH191" i="2"/>
  <c r="BG191" i="2"/>
  <c r="BE191" i="2"/>
  <c r="AA191" i="2"/>
  <c r="Y191" i="2"/>
  <c r="W191" i="2"/>
  <c r="BK191" i="2"/>
  <c r="BK189" i="2" s="1"/>
  <c r="N189" i="2" s="1"/>
  <c r="N98" i="2" s="1"/>
  <c r="N191" i="2"/>
  <c r="BF191" i="2"/>
  <c r="BI190" i="2"/>
  <c r="BH190" i="2"/>
  <c r="BG190" i="2"/>
  <c r="BE190" i="2"/>
  <c r="AA190" i="2"/>
  <c r="AA189" i="2"/>
  <c r="Y190" i="2"/>
  <c r="Y189" i="2"/>
  <c r="W190" i="2"/>
  <c r="W189" i="2"/>
  <c r="BK190" i="2"/>
  <c r="N190" i="2"/>
  <c r="BF190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Y186" i="2"/>
  <c r="W186" i="2"/>
  <c r="BK186" i="2"/>
  <c r="N186" i="2"/>
  <c r="BF186" i="2" s="1"/>
  <c r="BI185" i="2"/>
  <c r="BH185" i="2"/>
  <c r="BG185" i="2"/>
  <c r="BE185" i="2"/>
  <c r="AA185" i="2"/>
  <c r="Y185" i="2"/>
  <c r="W185" i="2"/>
  <c r="BK185" i="2"/>
  <c r="N185" i="2"/>
  <c r="BF185" i="2"/>
  <c r="BI184" i="2"/>
  <c r="BH184" i="2"/>
  <c r="BG184" i="2"/>
  <c r="BE184" i="2"/>
  <c r="AA184" i="2"/>
  <c r="Y184" i="2"/>
  <c r="W184" i="2"/>
  <c r="BK184" i="2"/>
  <c r="N184" i="2"/>
  <c r="BF184" i="2" s="1"/>
  <c r="BI183" i="2"/>
  <c r="BH183" i="2"/>
  <c r="BG183" i="2"/>
  <c r="BE183" i="2"/>
  <c r="AA183" i="2"/>
  <c r="Y183" i="2"/>
  <c r="W183" i="2"/>
  <c r="BK183" i="2"/>
  <c r="N183" i="2"/>
  <c r="BF183" i="2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 s="1"/>
  <c r="BI178" i="2"/>
  <c r="BH178" i="2"/>
  <c r="BG178" i="2"/>
  <c r="BE178" i="2"/>
  <c r="AA178" i="2"/>
  <c r="Y178" i="2"/>
  <c r="W178" i="2"/>
  <c r="BK178" i="2"/>
  <c r="N178" i="2"/>
  <c r="BF178" i="2"/>
  <c r="BI177" i="2"/>
  <c r="BH177" i="2"/>
  <c r="BG177" i="2"/>
  <c r="BE177" i="2"/>
  <c r="AA177" i="2"/>
  <c r="Y177" i="2"/>
  <c r="Y174" i="2" s="1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/>
  <c r="BI175" i="2"/>
  <c r="BH175" i="2"/>
  <c r="BG175" i="2"/>
  <c r="BE175" i="2"/>
  <c r="AA175" i="2"/>
  <c r="AA174" i="2"/>
  <c r="Y175" i="2"/>
  <c r="W175" i="2"/>
  <c r="W174" i="2"/>
  <c r="BK175" i="2"/>
  <c r="N175" i="2"/>
  <c r="BF175" i="2" s="1"/>
  <c r="BI173" i="2"/>
  <c r="BH173" i="2"/>
  <c r="BG173" i="2"/>
  <c r="BE173" i="2"/>
  <c r="AA173" i="2"/>
  <c r="Y173" i="2"/>
  <c r="W173" i="2"/>
  <c r="BK173" i="2"/>
  <c r="N173" i="2"/>
  <c r="BF173" i="2"/>
  <c r="BI172" i="2"/>
  <c r="BH172" i="2"/>
  <c r="BG172" i="2"/>
  <c r="BE172" i="2"/>
  <c r="AA172" i="2"/>
  <c r="AA171" i="2" s="1"/>
  <c r="Y172" i="2"/>
  <c r="Y171" i="2"/>
  <c r="W172" i="2"/>
  <c r="W171" i="2" s="1"/>
  <c r="BK172" i="2"/>
  <c r="BK171" i="2"/>
  <c r="N171" i="2" s="1"/>
  <c r="N96" i="2" s="1"/>
  <c r="N172" i="2"/>
  <c r="BF172" i="2" s="1"/>
  <c r="BI170" i="2"/>
  <c r="BH170" i="2"/>
  <c r="BG170" i="2"/>
  <c r="BE170" i="2"/>
  <c r="AA170" i="2"/>
  <c r="AA168" i="2" s="1"/>
  <c r="AA167" i="2" s="1"/>
  <c r="Y170" i="2"/>
  <c r="W170" i="2"/>
  <c r="BK170" i="2"/>
  <c r="N170" i="2"/>
  <c r="BF170" i="2" s="1"/>
  <c r="BI169" i="2"/>
  <c r="BH169" i="2"/>
  <c r="BG169" i="2"/>
  <c r="BE169" i="2"/>
  <c r="AA169" i="2"/>
  <c r="Y169" i="2"/>
  <c r="Y168" i="2" s="1"/>
  <c r="W169" i="2"/>
  <c r="W168" i="2"/>
  <c r="BK169" i="2"/>
  <c r="N169" i="2"/>
  <c r="BF169" i="2" s="1"/>
  <c r="BI166" i="2"/>
  <c r="BH166" i="2"/>
  <c r="BG166" i="2"/>
  <c r="BE166" i="2"/>
  <c r="AA166" i="2"/>
  <c r="AA165" i="2" s="1"/>
  <c r="Y166" i="2"/>
  <c r="Y165" i="2"/>
  <c r="W166" i="2"/>
  <c r="W165" i="2" s="1"/>
  <c r="BK166" i="2"/>
  <c r="BK165" i="2"/>
  <c r="N165" i="2" s="1"/>
  <c r="N93" i="2" s="1"/>
  <c r="N166" i="2"/>
  <c r="BF166" i="2" s="1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Y158" i="2"/>
  <c r="W158" i="2"/>
  <c r="BK158" i="2"/>
  <c r="N158" i="2"/>
  <c r="BF158" i="2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Y145" i="2" s="1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AA145" i="2"/>
  <c r="Y146" i="2"/>
  <c r="W146" i="2"/>
  <c r="W145" i="2"/>
  <c r="BK146" i="2"/>
  <c r="N146" i="2"/>
  <c r="BF146" i="2" s="1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 s="1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 s="1"/>
  <c r="BI137" i="2"/>
  <c r="BH137" i="2"/>
  <c r="BG137" i="2"/>
  <c r="BE137" i="2"/>
  <c r="AA137" i="2"/>
  <c r="Y137" i="2"/>
  <c r="W137" i="2"/>
  <c r="BK137" i="2"/>
  <c r="N137" i="2"/>
  <c r="BF137" i="2" s="1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 s="1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AA129" i="2" s="1"/>
  <c r="AA126" i="2" s="1"/>
  <c r="Y130" i="2"/>
  <c r="Y129" i="2"/>
  <c r="W130" i="2"/>
  <c r="W129" i="2" s="1"/>
  <c r="W126" i="2" s="1"/>
  <c r="BK130" i="2"/>
  <c r="BK129" i="2"/>
  <c r="N129" i="2" s="1"/>
  <c r="N91" i="2" s="1"/>
  <c r="N130" i="2"/>
  <c r="BF130" i="2" s="1"/>
  <c r="BI128" i="2"/>
  <c r="BH128" i="2"/>
  <c r="BG128" i="2"/>
  <c r="BE128" i="2"/>
  <c r="AA128" i="2"/>
  <c r="AA127" i="2"/>
  <c r="Y128" i="2"/>
  <c r="Y127" i="2"/>
  <c r="W128" i="2"/>
  <c r="W127" i="2"/>
  <c r="BK128" i="2"/>
  <c r="BK127" i="2" s="1"/>
  <c r="N128" i="2"/>
  <c r="BF128" i="2"/>
  <c r="M122" i="2"/>
  <c r="M121" i="2"/>
  <c r="F121" i="2"/>
  <c r="F119" i="2"/>
  <c r="F117" i="2"/>
  <c r="M28" i="2"/>
  <c r="AS88" i="1" s="1"/>
  <c r="M84" i="2"/>
  <c r="M83" i="2"/>
  <c r="F83" i="2"/>
  <c r="F81" i="2"/>
  <c r="F79" i="2"/>
  <c r="O15" i="2"/>
  <c r="E15" i="2"/>
  <c r="F122" i="2" s="1"/>
  <c r="O14" i="2"/>
  <c r="O9" i="2"/>
  <c r="M81" i="2" s="1"/>
  <c r="M119" i="2"/>
  <c r="F6" i="2"/>
  <c r="F116" i="2"/>
  <c r="F78" i="2"/>
  <c r="AK27" i="1"/>
  <c r="AS87" i="1"/>
  <c r="AM83" i="1"/>
  <c r="L83" i="1"/>
  <c r="AM82" i="1"/>
  <c r="L82" i="1"/>
  <c r="AM80" i="1"/>
  <c r="L80" i="1"/>
  <c r="L78" i="1"/>
  <c r="M33" i="6" l="1"/>
  <c r="AW92" i="1" s="1"/>
  <c r="H32" i="5"/>
  <c r="AZ91" i="1" s="1"/>
  <c r="BK132" i="5"/>
  <c r="N132" i="5" s="1"/>
  <c r="N94" i="5" s="1"/>
  <c r="BK122" i="5"/>
  <c r="N122" i="5" s="1"/>
  <c r="N91" i="5" s="1"/>
  <c r="H36" i="5"/>
  <c r="BD91" i="1" s="1"/>
  <c r="BK136" i="5"/>
  <c r="N136" i="5" s="1"/>
  <c r="N96" i="5" s="1"/>
  <c r="H33" i="4"/>
  <c r="BA90" i="1" s="1"/>
  <c r="BK131" i="4"/>
  <c r="N131" i="4" s="1"/>
  <c r="N92" i="4" s="1"/>
  <c r="BK166" i="4"/>
  <c r="N166" i="4" s="1"/>
  <c r="N96" i="4" s="1"/>
  <c r="H33" i="3"/>
  <c r="BA89" i="1" s="1"/>
  <c r="BK123" i="3"/>
  <c r="H36" i="3"/>
  <c r="BD89" i="1" s="1"/>
  <c r="BK151" i="3"/>
  <c r="N151" i="3" s="1"/>
  <c r="N95" i="3" s="1"/>
  <c r="M33" i="2"/>
  <c r="AW88" i="1" s="1"/>
  <c r="BK145" i="2"/>
  <c r="N145" i="2" s="1"/>
  <c r="N92" i="2" s="1"/>
  <c r="H36" i="2"/>
  <c r="BD88" i="1" s="1"/>
  <c r="BK196" i="2"/>
  <c r="N196" i="2" s="1"/>
  <c r="N100" i="2" s="1"/>
  <c r="H34" i="2"/>
  <c r="BB88" i="1" s="1"/>
  <c r="BK192" i="2"/>
  <c r="N192" i="2" s="1"/>
  <c r="N99" i="2" s="1"/>
  <c r="H35" i="2"/>
  <c r="BC88" i="1" s="1"/>
  <c r="M32" i="2"/>
  <c r="AV88" i="1" s="1"/>
  <c r="BK168" i="2"/>
  <c r="BK174" i="2"/>
  <c r="N174" i="2" s="1"/>
  <c r="N97" i="2" s="1"/>
  <c r="BK126" i="2"/>
  <c r="N127" i="2"/>
  <c r="N90" i="2" s="1"/>
  <c r="AA125" i="2"/>
  <c r="H33" i="2"/>
  <c r="BA88" i="1" s="1"/>
  <c r="Y167" i="2"/>
  <c r="AT88" i="1"/>
  <c r="Y126" i="2"/>
  <c r="Y125" i="2" s="1"/>
  <c r="N168" i="2"/>
  <c r="N95" i="2" s="1"/>
  <c r="N206" i="2"/>
  <c r="N104" i="2" s="1"/>
  <c r="BK205" i="2"/>
  <c r="N205" i="2" s="1"/>
  <c r="N103" i="2" s="1"/>
  <c r="N123" i="3"/>
  <c r="N90" i="3" s="1"/>
  <c r="BK122" i="3"/>
  <c r="H32" i="3"/>
  <c r="AZ89" i="1" s="1"/>
  <c r="M32" i="3"/>
  <c r="AV89" i="1" s="1"/>
  <c r="M32" i="6"/>
  <c r="AV92" i="1" s="1"/>
  <c r="AT92" i="1" s="1"/>
  <c r="H32" i="6"/>
  <c r="AZ92" i="1" s="1"/>
  <c r="Y134" i="3"/>
  <c r="Y133" i="3" s="1"/>
  <c r="Y121" i="3" s="1"/>
  <c r="BK144" i="3"/>
  <c r="N144" i="3" s="1"/>
  <c r="N94" i="3" s="1"/>
  <c r="AA119" i="5"/>
  <c r="AA118" i="5" s="1"/>
  <c r="H34" i="5"/>
  <c r="BB91" i="1" s="1"/>
  <c r="BB87" i="1" s="1"/>
  <c r="W167" i="2"/>
  <c r="W125" i="2" s="1"/>
  <c r="AU88" i="1" s="1"/>
  <c r="N200" i="2"/>
  <c r="N102" i="2" s="1"/>
  <c r="BK199" i="2"/>
  <c r="N199" i="2" s="1"/>
  <c r="N101" i="2" s="1"/>
  <c r="H32" i="2"/>
  <c r="AZ88" i="1" s="1"/>
  <c r="M33" i="3"/>
  <c r="AW89" i="1" s="1"/>
  <c r="BK134" i="3"/>
  <c r="AA133" i="3"/>
  <c r="AA121" i="3" s="1"/>
  <c r="W118" i="6"/>
  <c r="W117" i="6" s="1"/>
  <c r="AU92" i="1" s="1"/>
  <c r="F84" i="2"/>
  <c r="H35" i="3"/>
  <c r="BC89" i="1" s="1"/>
  <c r="W133" i="3"/>
  <c r="W121" i="3" s="1"/>
  <c r="AU89" i="1" s="1"/>
  <c r="N163" i="3"/>
  <c r="N98" i="3" s="1"/>
  <c r="BK162" i="3"/>
  <c r="N162" i="3" s="1"/>
  <c r="N97" i="3" s="1"/>
  <c r="M113" i="4"/>
  <c r="M81" i="4"/>
  <c r="M33" i="4"/>
  <c r="AW90" i="1" s="1"/>
  <c r="H35" i="6"/>
  <c r="BC92" i="1" s="1"/>
  <c r="M111" i="6"/>
  <c r="M81" i="6"/>
  <c r="AA118" i="6"/>
  <c r="AA117" i="6" s="1"/>
  <c r="Y118" i="6"/>
  <c r="Y117" i="6" s="1"/>
  <c r="AA151" i="3"/>
  <c r="BK165" i="3"/>
  <c r="N165" i="3" s="1"/>
  <c r="N99" i="3" s="1"/>
  <c r="F84" i="4"/>
  <c r="BK120" i="4"/>
  <c r="AA120" i="4"/>
  <c r="AA119" i="4" s="1"/>
  <c r="H32" i="4"/>
  <c r="AZ90" i="1" s="1"/>
  <c r="M32" i="4"/>
  <c r="AV90" i="1" s="1"/>
  <c r="AT90" i="1" s="1"/>
  <c r="H35" i="4"/>
  <c r="BC90" i="1" s="1"/>
  <c r="BK119" i="5"/>
  <c r="AA122" i="5"/>
  <c r="W127" i="5"/>
  <c r="W119" i="5" s="1"/>
  <c r="W118" i="5" s="1"/>
  <c r="AU91" i="1" s="1"/>
  <c r="W133" i="5"/>
  <c r="W132" i="5" s="1"/>
  <c r="BK119" i="6"/>
  <c r="Y120" i="4"/>
  <c r="BK150" i="4"/>
  <c r="Y150" i="4"/>
  <c r="Y149" i="4" s="1"/>
  <c r="N172" i="4"/>
  <c r="N98" i="4" s="1"/>
  <c r="BK171" i="4"/>
  <c r="N171" i="4" s="1"/>
  <c r="N97" i="4" s="1"/>
  <c r="H33" i="5"/>
  <c r="BA91" i="1" s="1"/>
  <c r="F114" i="6"/>
  <c r="F84" i="6"/>
  <c r="H33" i="6"/>
  <c r="BA92" i="1" s="1"/>
  <c r="N141" i="6"/>
  <c r="N96" i="6" s="1"/>
  <c r="BK140" i="6"/>
  <c r="N140" i="6" s="1"/>
  <c r="N95" i="6" s="1"/>
  <c r="M33" i="5"/>
  <c r="AW91" i="1" s="1"/>
  <c r="AT91" i="1" s="1"/>
  <c r="BC87" i="1" l="1"/>
  <c r="W34" i="1" s="1"/>
  <c r="BD87" i="1"/>
  <c r="W35" i="1" s="1"/>
  <c r="BK167" i="2"/>
  <c r="N167" i="2" s="1"/>
  <c r="N94" i="2" s="1"/>
  <c r="AY87" i="1"/>
  <c r="AU87" i="1"/>
  <c r="AX87" i="1"/>
  <c r="W33" i="1"/>
  <c r="N120" i="4"/>
  <c r="N89" i="4" s="1"/>
  <c r="Y119" i="4"/>
  <c r="N134" i="3"/>
  <c r="N93" i="3" s="1"/>
  <c r="BK133" i="3"/>
  <c r="N133" i="3" s="1"/>
  <c r="N92" i="3" s="1"/>
  <c r="AT89" i="1"/>
  <c r="BK118" i="6"/>
  <c r="N119" i="6"/>
  <c r="N90" i="6" s="1"/>
  <c r="BA87" i="1"/>
  <c r="N150" i="4"/>
  <c r="N95" i="4" s="1"/>
  <c r="BK149" i="4"/>
  <c r="N149" i="4" s="1"/>
  <c r="N94" i="4" s="1"/>
  <c r="N119" i="5"/>
  <c r="N89" i="5" s="1"/>
  <c r="BK118" i="5"/>
  <c r="N118" i="5" s="1"/>
  <c r="N88" i="5" s="1"/>
  <c r="AZ87" i="1"/>
  <c r="N122" i="3"/>
  <c r="N89" i="3" s="1"/>
  <c r="N126" i="2"/>
  <c r="N89" i="2" s="1"/>
  <c r="BK121" i="3" l="1"/>
  <c r="N121" i="3" s="1"/>
  <c r="N88" i="3" s="1"/>
  <c r="BK125" i="2"/>
  <c r="N125" i="2" s="1"/>
  <c r="N88" i="2" s="1"/>
  <c r="L108" i="2" s="1"/>
  <c r="L104" i="3"/>
  <c r="M27" i="3"/>
  <c r="M30" i="3" s="1"/>
  <c r="N118" i="6"/>
  <c r="N89" i="6" s="1"/>
  <c r="BK117" i="6"/>
  <c r="N117" i="6" s="1"/>
  <c r="N88" i="6" s="1"/>
  <c r="M27" i="2"/>
  <c r="M30" i="2" s="1"/>
  <c r="M27" i="5"/>
  <c r="M30" i="5" s="1"/>
  <c r="L101" i="5"/>
  <c r="W32" i="1"/>
  <c r="AW87" i="1"/>
  <c r="AK32" i="1" s="1"/>
  <c r="BK119" i="4"/>
  <c r="N119" i="4" s="1"/>
  <c r="N88" i="4" s="1"/>
  <c r="W31" i="1"/>
  <c r="AV87" i="1"/>
  <c r="L102" i="4" l="1"/>
  <c r="M27" i="4"/>
  <c r="M30" i="4" s="1"/>
  <c r="M27" i="6"/>
  <c r="M30" i="6" s="1"/>
  <c r="L100" i="6"/>
  <c r="AG88" i="1"/>
  <c r="L38" i="2"/>
  <c r="AG89" i="1"/>
  <c r="AN89" i="1" s="1"/>
  <c r="L38" i="3"/>
  <c r="L38" i="5"/>
  <c r="AG91" i="1"/>
  <c r="AN91" i="1" s="1"/>
  <c r="AK31" i="1"/>
  <c r="AT87" i="1"/>
  <c r="AG92" i="1" l="1"/>
  <c r="AN92" i="1" s="1"/>
  <c r="L38" i="6"/>
  <c r="AG90" i="1"/>
  <c r="AN90" i="1" s="1"/>
  <c r="L38" i="4"/>
  <c r="AN88" i="1"/>
  <c r="AG87" i="1" l="1"/>
  <c r="AG96" i="1" l="1"/>
  <c r="AK26" i="1"/>
  <c r="AK29" i="1" s="1"/>
  <c r="AK37" i="1" s="1"/>
  <c r="AN87" i="1"/>
  <c r="AN96" i="1" s="1"/>
</calcChain>
</file>

<file path=xl/sharedStrings.xml><?xml version="1.0" encoding="utf-8"?>
<sst xmlns="http://schemas.openxmlformats.org/spreadsheetml/2006/main" count="3505" uniqueCount="648">
  <si>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</si>
  <si>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</si>
  <si>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</si>
  <si>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</si>
  <si>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</si>
  <si>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</si>
  <si>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</si>
  <si>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</si>
  <si>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</si>
  <si>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</si>
  <si>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</si>
  <si>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0,01</t>
  </si>
  <si>
    <t>v ---  nižšie sa nachádzajú doplnkové a pomocné údaje k zostavám  --- v</t>
  </si>
  <si>
    <t>Kód:</t>
  </si>
  <si>
    <t>Stavba:</t>
  </si>
  <si>
    <t>Stavebné úpravy Bytového Domu v obci Močenok</t>
  </si>
  <si>
    <t>JKSO:</t>
  </si>
  <si>
    <t>KS:</t>
  </si>
  <si>
    <t>Miesto:</t>
  </si>
  <si>
    <t>kat.ú. Močenok</t>
  </si>
  <si>
    <t>Dátum:</t>
  </si>
  <si>
    <t>3. 1. 2019</t>
  </si>
  <si>
    <t>Objednávateľ:</t>
  </si>
  <si>
    <t>IČO:</t>
  </si>
  <si>
    <t>Obec Močenok</t>
  </si>
  <si>
    <t>IČO DPH:</t>
  </si>
  <si>
    <t>Zhotoviteľ:</t>
  </si>
  <si>
    <t xml:space="preserve"> </t>
  </si>
  <si>
    <t>Projektant:</t>
  </si>
  <si>
    <t>JM1 s.r.o., Krajná Poľana 56, 090 05</t>
  </si>
  <si>
    <t>True</t>
  </si>
  <si>
    <t>Spracovateľ:</t>
  </si>
  <si>
    <t>Ing. Miroslav Benka-Goč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</si>
  <si>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</si>
  <si>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</si>
  <si>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</si>
  <si>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</si>
  <si>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</si>
  <si>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</si>
  <si>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</si>
  <si>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</si>
  <si>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</si>
  <si>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</si>
  <si>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</si>
  <si>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</si>
  <si>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</si>
  <si>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</si>
  <si>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</si>
  <si>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</si>
  <si>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</si>
  <si>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</si>
  <si>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</si>
  <si>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</si>
  <si>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</si>
  <si>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</si>
  <si>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</si>
  <si>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</si>
  <si>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</si>
  <si>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</si>
  <si>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</si>
  <si>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</si>
  <si>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</si>
  <si>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</si>
  <si>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</si>
  <si>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</si>
  <si>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</si>
  <si>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</si>
  <si>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</si>
  <si>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</si>
  <si>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</si>
  <si>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</si>
  <si>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</si>
  <si>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</si>
  <si>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</si>
  <si>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</si>
  <si>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</si>
  <si>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{6f75b02d-dc17-45fc-932b-89e2dc037897}</t>
  </si>
  <si>
    <t>{00000000-0000-0000-0000-000000000000}</t>
  </si>
  <si>
    <t>/</t>
  </si>
  <si>
    <t>SO01.1</t>
  </si>
  <si>
    <t>Zateplenie fasády</t>
  </si>
  <si>
    <t>1</t>
  </si>
  <si>
    <t>{f2b4bfdf-97a8-4c3c-a13a-40e83c46df85}</t>
  </si>
  <si>
    <t>SO01.2</t>
  </si>
  <si>
    <t>Zateplenie strechy</t>
  </si>
  <si>
    <t>{08b214f1-57f2-4999-a311-e6d60a618b8f}</t>
  </si>
  <si>
    <t>SO01.3</t>
  </si>
  <si>
    <t>Výmena výplní otvorov</t>
  </si>
  <si>
    <t>{6c7ae2a6-897a-4f79-a7d0-32ec439777d9}</t>
  </si>
  <si>
    <t>SO01.4</t>
  </si>
  <si>
    <t>Zateplenie stropu suterénu</t>
  </si>
  <si>
    <t>{4adbeec2-a121-4e27-8716-e12dadbcd8b9}</t>
  </si>
  <si>
    <t>SO01.5</t>
  </si>
  <si>
    <t>Zabezpečenie schodiska</t>
  </si>
  <si>
    <t>{39ec789d-8f2c-44d0-aae9-7e7fe2288def}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</si>
  <si>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</si>
  <si>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</si>
  <si>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</si>
  <si>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</si>
  <si>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</si>
  <si>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</si>
  <si>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</si>
  <si>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</si>
  <si>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</si>
  <si>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</si>
  <si>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</si>
  <si>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SO01.1 - Zateplenie fasády</t>
  </si>
  <si>
    <t>JM1, s.r.o.</t>
  </si>
  <si>
    <t>Ing. Benka-Goč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</si>
  <si>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</si>
  <si>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</si>
  <si>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</si>
  <si>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</si>
  <si>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</si>
  <si>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</si>
  <si>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</si>
  <si>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</si>
  <si>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</si>
  <si>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</si>
  <si>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</si>
  <si>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</si>
  <si>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</si>
  <si>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725 - Zdravotechnika - zariaď. predmety</t>
  </si>
  <si>
    <t xml:space="preserve">    731 - Ústredné kúrenie - kotolne</t>
  </si>
  <si>
    <t xml:space="preserve">    764 - Konštrukcie klampiarske</t>
  </si>
  <si>
    <t xml:space="preserve">    767 - Konštrukcie doplnkové kovové</t>
  </si>
  <si>
    <t xml:space="preserve">    769 - Montáž vzduchotechnických zariadení</t>
  </si>
  <si>
    <t xml:space="preserve">    783 - Dokončovacie práce - nátery</t>
  </si>
  <si>
    <t>M - Práce a dodávky M</t>
  </si>
  <si>
    <t xml:space="preserve">    21-M - Elektromontáže</t>
  </si>
  <si>
    <t>VRN - Vedľajšie rozpočtové náklady</t>
  </si>
  <si>
    <t xml:space="preserve">    VRN06 - Zariadenie staveniska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</si>
  <si>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</si>
  <si>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</si>
  <si>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</si>
  <si>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</si>
  <si>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</si>
  <si>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</si>
  <si>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</si>
  <si>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</si>
  <si>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</si>
  <si>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</si>
  <si>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</si>
  <si>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</si>
  <si>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</si>
  <si>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</si>
  <si>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</si>
  <si>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</si>
  <si>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</si>
  <si>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216904112</t>
  </si>
  <si>
    <t>Očistenie plôch tlakovou vodou L stien akéhokoľvek muriva a rubu klenieb</t>
  </si>
  <si>
    <t>m2</t>
  </si>
  <si>
    <t>4</t>
  </si>
  <si>
    <t>2</t>
  </si>
  <si>
    <t>-811435609</t>
  </si>
  <si>
    <t>610991111</t>
  </si>
  <si>
    <t>Zakrývanie výplní vnútorných okenných otvorov, predmetov a konštrukcií</t>
  </si>
  <si>
    <t>1683263513</t>
  </si>
  <si>
    <t>3</t>
  </si>
  <si>
    <t>622422231</t>
  </si>
  <si>
    <t>Oprava vonkajších omietok vápenných a vápenocem. stupeň členitosti Ia II -20% škrabaných</t>
  </si>
  <si>
    <t>-4223779</t>
  </si>
  <si>
    <t>622464221</t>
  </si>
  <si>
    <t xml:space="preserve">Vonkajšia omietka stien tenkovrstvová, silikátová, škrabaná, hr. 1,5 mm </t>
  </si>
  <si>
    <t>124792612</t>
  </si>
  <si>
    <t>5</t>
  </si>
  <si>
    <t>622464310</t>
  </si>
  <si>
    <t xml:space="preserve">Vonkajšia omietka stien mozaiková, ručné miešanie a nanášanie,  Mozaiková omietka </t>
  </si>
  <si>
    <t>-2130294078</t>
  </si>
  <si>
    <t>6</t>
  </si>
  <si>
    <t>622466111</t>
  </si>
  <si>
    <t>Príprava vonkajšieho podkladu stien, cementový Prednástrek, ručné nanášanie</t>
  </si>
  <si>
    <t>-547058520</t>
  </si>
  <si>
    <t>7</t>
  </si>
  <si>
    <t>622466115</t>
  </si>
  <si>
    <t>Príprava vonkajšieho podkladu stien, penetračný náter, betonkontakt</t>
  </si>
  <si>
    <t>-366986302</t>
  </si>
  <si>
    <t>8</t>
  </si>
  <si>
    <t>622466116</t>
  </si>
  <si>
    <t>Príprava vonkajšieho podkladu stien, Univerzálny základ</t>
  </si>
  <si>
    <t>-335983048</t>
  </si>
  <si>
    <t>9</t>
  </si>
  <si>
    <t>625251310</t>
  </si>
  <si>
    <t>Kontaktný zatepľovací systém hr. 160 mm - štandardné riešenie (EPS-F), lepiace kotvy</t>
  </si>
  <si>
    <t>-2146070030</t>
  </si>
  <si>
    <t>10</t>
  </si>
  <si>
    <t>625251323</t>
  </si>
  <si>
    <t>Kontaktný zatepľovací systém ostenia hr. 30 mm - štandardné riešenie (EPS-F)</t>
  </si>
  <si>
    <t>50945018</t>
  </si>
  <si>
    <t>11</t>
  </si>
  <si>
    <t>625251338</t>
  </si>
  <si>
    <t>Kontaktný zatepľovací systém hr. 160 mm - minerálne riešenie, skrutkovacie kotvy</t>
  </si>
  <si>
    <t>-500568808</t>
  </si>
  <si>
    <t>12</t>
  </si>
  <si>
    <t>625251372</t>
  </si>
  <si>
    <t>Kontaktný zatepľovací systém ostenia hr. 30 mm - minerálne riešenie</t>
  </si>
  <si>
    <t>274399880</t>
  </si>
  <si>
    <t>13</t>
  </si>
  <si>
    <t>625251405</t>
  </si>
  <si>
    <t>Kontaktný zatepľovací systém hr. 100 mm - riešenie pre sokel (XPS), zatĺkacie kotvy</t>
  </si>
  <si>
    <t>-1798690707</t>
  </si>
  <si>
    <t>14</t>
  </si>
  <si>
    <t>625251482</t>
  </si>
  <si>
    <t>Kontaktný zatepľovací systém vonkajších podhľadov hr. 50 mm - minerálne riešenie, skrutkovacie kotvy</t>
  </si>
  <si>
    <t>-1077711187</t>
  </si>
  <si>
    <t>15</t>
  </si>
  <si>
    <t>625251486</t>
  </si>
  <si>
    <t>Kontaktný zatepľovací systém vonkajších podhľadov hr. 100 mm - štandardné riešenie (XPS), skrutkovacie kotvy</t>
  </si>
  <si>
    <t>182322960</t>
  </si>
  <si>
    <t>16</t>
  </si>
  <si>
    <t>648991113D</t>
  </si>
  <si>
    <t>Demontáž parapetných dosiek z plastických a poloplast., hmôt, š. nad 200 mm</t>
  </si>
  <si>
    <t>m</t>
  </si>
  <si>
    <t>-1291242062</t>
  </si>
  <si>
    <t>17</t>
  </si>
  <si>
    <t>941941041</t>
  </si>
  <si>
    <t>Montáž lešenia ľahkého pracovného radového s podlahami šírky nad 1,00 do 1,20 m, výšky do 10 m</t>
  </si>
  <si>
    <t>1532424546</t>
  </si>
  <si>
    <t>18</t>
  </si>
  <si>
    <t>941941291</t>
  </si>
  <si>
    <t>Príplatok za prvý a každý ďalší i začatý mesiac použitia lešenia ľahkého pracovného radového s podlahami šírky nad 1,00 do 1,20 m, výšky do 10 m</t>
  </si>
  <si>
    <t>367576365</t>
  </si>
  <si>
    <t>19</t>
  </si>
  <si>
    <t>941941841</t>
  </si>
  <si>
    <t>Demontáž lešenia ľahkého pracovného radového s podlahami šírky nad 1,00 do 1,20 m, výšky do 10 m</t>
  </si>
  <si>
    <t>-597266782</t>
  </si>
  <si>
    <t>944944103</t>
  </si>
  <si>
    <t xml:space="preserve">Ochranná sieť na boku lešenia </t>
  </si>
  <si>
    <t>-1517101766</t>
  </si>
  <si>
    <t>21</t>
  </si>
  <si>
    <t>944944803</t>
  </si>
  <si>
    <t>Demontáž ochrannej siete na boku lešenia</t>
  </si>
  <si>
    <t>-1111683623</t>
  </si>
  <si>
    <t>22</t>
  </si>
  <si>
    <t>952901111</t>
  </si>
  <si>
    <t>Vyčistenie budov pri výške podlaží do 4m</t>
  </si>
  <si>
    <t>832786075</t>
  </si>
  <si>
    <t>23</t>
  </si>
  <si>
    <t>953945102</t>
  </si>
  <si>
    <t>Soklový profil SL 16 (hliníkový)</t>
  </si>
  <si>
    <t>-540726530</t>
  </si>
  <si>
    <t>24</t>
  </si>
  <si>
    <t>953945107</t>
  </si>
  <si>
    <t>Soklový profil SL 10 (hliníkový)</t>
  </si>
  <si>
    <t>-958979386</t>
  </si>
  <si>
    <t>25</t>
  </si>
  <si>
    <t>953995113</t>
  </si>
  <si>
    <t>Rohová lišta z PVC</t>
  </si>
  <si>
    <t>314673109</t>
  </si>
  <si>
    <t>26</t>
  </si>
  <si>
    <t>953995115</t>
  </si>
  <si>
    <t>Nadokenná lišta s odkvapovým nosom (PVC)</t>
  </si>
  <si>
    <t>-1315807632</t>
  </si>
  <si>
    <t>27</t>
  </si>
  <si>
    <t>953995221</t>
  </si>
  <si>
    <t>Ukončovací profil (PVC)</t>
  </si>
  <si>
    <t>1286533270</t>
  </si>
  <si>
    <t>28</t>
  </si>
  <si>
    <t>953996121</t>
  </si>
  <si>
    <t>Okenný APU profil s integrovanou tkaninou</t>
  </si>
  <si>
    <t>739630089</t>
  </si>
  <si>
    <t>29</t>
  </si>
  <si>
    <t>978036131</t>
  </si>
  <si>
    <t>Otlčenie omietok šľachtených a pod., vonkajších brizolitových, v rozsahu do 20 %,  -0,01000t</t>
  </si>
  <si>
    <t>2029726906</t>
  </si>
  <si>
    <t>30</t>
  </si>
  <si>
    <t>979011111</t>
  </si>
  <si>
    <t>Zvislá doprava sutiny a vybúraných hmôt za prvé podlažie nad alebo pod základným podlažím</t>
  </si>
  <si>
    <t>t</t>
  </si>
  <si>
    <t>789021958</t>
  </si>
  <si>
    <t>31</t>
  </si>
  <si>
    <t>979081111</t>
  </si>
  <si>
    <t>Odvoz sutiny a vybúraných hmôt na skládku do 1 km</t>
  </si>
  <si>
    <t>1928136630</t>
  </si>
  <si>
    <t>32</t>
  </si>
  <si>
    <t>979081121</t>
  </si>
  <si>
    <t>Odvoz sutiny a vybúraných hmôt na skládku za každý ďalší 1 km (Šaľa 5km)</t>
  </si>
  <si>
    <t>-1950465984</t>
  </si>
  <si>
    <t>33</t>
  </si>
  <si>
    <t>979082111</t>
  </si>
  <si>
    <t>Vnútrostavenisková doprava sutiny a vybúraných hmôt do 10 m</t>
  </si>
  <si>
    <t>955811595</t>
  </si>
  <si>
    <t>34</t>
  </si>
  <si>
    <t>979082121</t>
  </si>
  <si>
    <t>Vnútrostavenisková doprava sutiny a vybúraných hmôt za každých ďalších 5 m (15m)</t>
  </si>
  <si>
    <t>1914030131</t>
  </si>
  <si>
    <t>35</t>
  </si>
  <si>
    <t>979089012</t>
  </si>
  <si>
    <t>Poplatok za skladovanie - betón, tehly, dlaždice (17 01 ), ostatné</t>
  </si>
  <si>
    <t>1445649440</t>
  </si>
  <si>
    <t>36</t>
  </si>
  <si>
    <t>999281111</t>
  </si>
  <si>
    <t>Presun hmôt pre opravy a údržbu objektov vrátane vonkajších plášťov výšky do 25 m</t>
  </si>
  <si>
    <t>1459314491</t>
  </si>
  <si>
    <t>37</t>
  </si>
  <si>
    <t>725659102</t>
  </si>
  <si>
    <t xml:space="preserve">Predĺženie komína digestora s odťahom spalín obvodovou stenou   </t>
  </si>
  <si>
    <t>súb.</t>
  </si>
  <si>
    <t>-2009904116</t>
  </si>
  <si>
    <t>38</t>
  </si>
  <si>
    <t>998725102</t>
  </si>
  <si>
    <t>Presun hmôt pre zariaďovacie predmety v objektoch výšky nad 6 do 12 m</t>
  </si>
  <si>
    <t>-579537563</t>
  </si>
  <si>
    <t>39</t>
  </si>
  <si>
    <t>731360101</t>
  </si>
  <si>
    <t>Demontáž a spätná montáž nerezového komína na fasáde</t>
  </si>
  <si>
    <t>ks</t>
  </si>
  <si>
    <t>92868582</t>
  </si>
  <si>
    <t>40</t>
  </si>
  <si>
    <t>998731102</t>
  </si>
  <si>
    <t>Presun hmôt pre kotolne umiestnené vo výške (hĺbke) nad 6 do 12 m</t>
  </si>
  <si>
    <t>-1906260485</t>
  </si>
  <si>
    <t>41</t>
  </si>
  <si>
    <t>764331220</t>
  </si>
  <si>
    <t>Lemovanie z pozinkovaného PZ plechu, múrov s tvrdou krytinou r.š. 250 mm</t>
  </si>
  <si>
    <t>-1557861598</t>
  </si>
  <si>
    <t>42</t>
  </si>
  <si>
    <t>764352223</t>
  </si>
  <si>
    <t>Žľaby z LKP plechu, pododkvapové polkruhové r.š. 250 mm</t>
  </si>
  <si>
    <t>1908539871</t>
  </si>
  <si>
    <t>43</t>
  </si>
  <si>
    <t>764454801</t>
  </si>
  <si>
    <t>Demontáž odpadových rúr kruhových, s priemerom 75 a 100 mm,  -0,00226t</t>
  </si>
  <si>
    <t>216129714</t>
  </si>
  <si>
    <t>44</t>
  </si>
  <si>
    <t>764711112</t>
  </si>
  <si>
    <t>Oplechovanie parapetov z LKP plechu r.š. 160 mm</t>
  </si>
  <si>
    <t>-756246093</t>
  </si>
  <si>
    <t>45</t>
  </si>
  <si>
    <t>764711114</t>
  </si>
  <si>
    <t>Oplechovanie parapetov z LKP plechu r.š. 250 mm</t>
  </si>
  <si>
    <t>373267252</t>
  </si>
  <si>
    <t>46</t>
  </si>
  <si>
    <t>764711116</t>
  </si>
  <si>
    <t>Oplechovanie parapetov z LKP plechu r.š. 400 mm</t>
  </si>
  <si>
    <t>86681543</t>
  </si>
  <si>
    <t>47</t>
  </si>
  <si>
    <t>764751111</t>
  </si>
  <si>
    <t xml:space="preserve">Odpadová rúra kruhová D 87 mm </t>
  </si>
  <si>
    <t>-993163435</t>
  </si>
  <si>
    <t>48</t>
  </si>
  <si>
    <t>764751112</t>
  </si>
  <si>
    <t>Odpadová rúra kruhová D 100 mm</t>
  </si>
  <si>
    <t>844074571</t>
  </si>
  <si>
    <t>49</t>
  </si>
  <si>
    <t>764751131</t>
  </si>
  <si>
    <t xml:space="preserve">Koleno odpadovej rúry D 87 mm </t>
  </si>
  <si>
    <t>1054888091</t>
  </si>
  <si>
    <t>50</t>
  </si>
  <si>
    <t>764751132</t>
  </si>
  <si>
    <t>Koleno odpadovej rúry D 100 mm</t>
  </si>
  <si>
    <t>-1070463192</t>
  </si>
  <si>
    <t>51</t>
  </si>
  <si>
    <t>764751141</t>
  </si>
  <si>
    <t xml:space="preserve">Výtokové koleno potrubia D 87 mm </t>
  </si>
  <si>
    <t>-1812360121</t>
  </si>
  <si>
    <t>52</t>
  </si>
  <si>
    <t>764751142</t>
  </si>
  <si>
    <t xml:space="preserve">Výtokové koleno potrubia D 100 mm </t>
  </si>
  <si>
    <t>-1849561788</t>
  </si>
  <si>
    <t>53</t>
  </si>
  <si>
    <t>764761231</t>
  </si>
  <si>
    <t xml:space="preserve">Žľabový kotlík k polkruhovým žľabom D 125 mm </t>
  </si>
  <si>
    <t>111915637</t>
  </si>
  <si>
    <t>54</t>
  </si>
  <si>
    <t>998764102</t>
  </si>
  <si>
    <t>Presun hmôt pre konštrukcie klampiarske v objektoch výšky nad 6 do 12 m</t>
  </si>
  <si>
    <t>865094044</t>
  </si>
  <si>
    <t>55</t>
  </si>
  <si>
    <t>767995104</t>
  </si>
  <si>
    <t>Úprava existujúcich oceľových prístreškov alebo schodiska kvôli zatepleniu o 160mm</t>
  </si>
  <si>
    <t>-795099914</t>
  </si>
  <si>
    <t>56</t>
  </si>
  <si>
    <t>998767102</t>
  </si>
  <si>
    <t>Presun hmôt pre kovové stavebné doplnkové konštrukcie v objektoch výšky nad 6 do 12 m</t>
  </si>
  <si>
    <t>-1966146721</t>
  </si>
  <si>
    <t>57</t>
  </si>
  <si>
    <t>769035015</t>
  </si>
  <si>
    <t>Demontáž mriežky na odvod vzduchu</t>
  </si>
  <si>
    <t>899384913</t>
  </si>
  <si>
    <t>58</t>
  </si>
  <si>
    <t>769035030</t>
  </si>
  <si>
    <t>Montáž mriežky na odvod vzduchu do prierezu 0.078 m2</t>
  </si>
  <si>
    <t>-320272999</t>
  </si>
  <si>
    <t>59</t>
  </si>
  <si>
    <t>M</t>
  </si>
  <si>
    <t>4290042381</t>
  </si>
  <si>
    <t>Hliníková mriežka so štvorcovými otvormi 225x225mm</t>
  </si>
  <si>
    <t>932198733</t>
  </si>
  <si>
    <t>60</t>
  </si>
  <si>
    <t>783225100</t>
  </si>
  <si>
    <t xml:space="preserve">Nátery kov.stav.doplnk.konštr. syntetické na vzduchu schnúce dvojnás. 1x s emailov. - 105µm </t>
  </si>
  <si>
    <t>-246671861</t>
  </si>
  <si>
    <t>61</t>
  </si>
  <si>
    <t>783226100</t>
  </si>
  <si>
    <t>Nátery kov.stav.doplnk.konštr. syntetické na vzduchu schnúce základný - 35µm</t>
  </si>
  <si>
    <t>1323068126</t>
  </si>
  <si>
    <t>62</t>
  </si>
  <si>
    <t>210201922</t>
  </si>
  <si>
    <t>Montáž svietidla exterierového na stenu do 2 kg</t>
  </si>
  <si>
    <t>64</t>
  </si>
  <si>
    <t>918283120</t>
  </si>
  <si>
    <t>63</t>
  </si>
  <si>
    <t>3483501000</t>
  </si>
  <si>
    <t>Fasádne svietidlo LED1x15W,2200lm IP66</t>
  </si>
  <si>
    <t>128</t>
  </si>
  <si>
    <t>1152212284</t>
  </si>
  <si>
    <t>210220001R</t>
  </si>
  <si>
    <t>Demontáž a spätná montáž bleskozvodu do trubky, vrátane revízie</t>
  </si>
  <si>
    <t>1497501260</t>
  </si>
  <si>
    <t>65</t>
  </si>
  <si>
    <t>210962024</t>
  </si>
  <si>
    <t>Demontáž svietidla - nástenné na fasáde</t>
  </si>
  <si>
    <t>-750254724</t>
  </si>
  <si>
    <t>66</t>
  </si>
  <si>
    <t>000600011</t>
  </si>
  <si>
    <t>Zariadenie staveniska</t>
  </si>
  <si>
    <t>1024</t>
  </si>
  <si>
    <t>-307347687</t>
  </si>
  <si>
    <t>SO01.2 - Zateplenie strechy</t>
  </si>
  <si>
    <t xml:space="preserve">    712 - Izolácie striech</t>
  </si>
  <si>
    <t xml:space="preserve">    713 - Izolácie tepelné</t>
  </si>
  <si>
    <t xml:space="preserve">    776 - Podlahy povlakové</t>
  </si>
  <si>
    <t>-630294679</t>
  </si>
  <si>
    <t>712290010</t>
  </si>
  <si>
    <t>Zhotovenie parozábrany stropu volne položením</t>
  </si>
  <si>
    <t>1940832206</t>
  </si>
  <si>
    <t>2832208026</t>
  </si>
  <si>
    <t>Parozábrana (1,5 x 50bm), množstvo v 1 role:75m2</t>
  </si>
  <si>
    <t>135494952</t>
  </si>
  <si>
    <t>712331110</t>
  </si>
  <si>
    <t>Zhotovenie povlakovej krytiny stiech plochých do 10° pásmi NAIP prikotvením, so zvareným spojom</t>
  </si>
  <si>
    <t>-1597558208</t>
  </si>
  <si>
    <t>3093001380</t>
  </si>
  <si>
    <t>Tanierová kovová podložka</t>
  </si>
  <si>
    <t>1988318590</t>
  </si>
  <si>
    <t>3093001820</t>
  </si>
  <si>
    <t>Kotva asfaltového pásu do betónu</t>
  </si>
  <si>
    <t>-339587361</t>
  </si>
  <si>
    <t>6285271020</t>
  </si>
  <si>
    <t>Asfaltovaný pás pre strešné systémy (spodná vrstva)</t>
  </si>
  <si>
    <t>821417035</t>
  </si>
  <si>
    <t>712341559</t>
  </si>
  <si>
    <t>Zhotovenie povlak. krytiny striech plochých do 10° pásmi pritav. NAIP na celej ploche, modifikované pásy</t>
  </si>
  <si>
    <t>1565293376</t>
  </si>
  <si>
    <t>6285271020.1</t>
  </si>
  <si>
    <t>Asfaltovaný pás pre strešné systémy (vrchná vrstva)</t>
  </si>
  <si>
    <t>-1306784739</t>
  </si>
  <si>
    <t>998712102</t>
  </si>
  <si>
    <t>Presun hmôt pre izoláciu povlakovej krytiny v objektoch výšky nad 6 do 12 m</t>
  </si>
  <si>
    <t>1599617425</t>
  </si>
  <si>
    <t>713142165</t>
  </si>
  <si>
    <t>Montáž tepelnej izolácie striech plochých do 10° - atikové kliny z polystyrénu</t>
  </si>
  <si>
    <t>-513583225</t>
  </si>
  <si>
    <t>2837653501</t>
  </si>
  <si>
    <t>EPS spádová doska  spádový penový polystyrén 100S</t>
  </si>
  <si>
    <t>m3</t>
  </si>
  <si>
    <t>1989063560</t>
  </si>
  <si>
    <t>713142250</t>
  </si>
  <si>
    <t>Montáž tepelnej izolácie striech plochých do 10° polystyrénom, dvojvrstvová kladenými voľne</t>
  </si>
  <si>
    <t>700071549</t>
  </si>
  <si>
    <t>2837653422</t>
  </si>
  <si>
    <t>EPS Roof 100S penový polystyrén hrúbka 100 mm</t>
  </si>
  <si>
    <t>1087962892</t>
  </si>
  <si>
    <t>2837653425</t>
  </si>
  <si>
    <t>EPS Roof 100S penový polystyrén hrúbka 150 mm</t>
  </si>
  <si>
    <t>865236645</t>
  </si>
  <si>
    <t>998713102</t>
  </si>
  <si>
    <t>Presun hmôt pre izolácie tepelné v objektoch výšky nad 6 m do 12 m</t>
  </si>
  <si>
    <t>-144732833</t>
  </si>
  <si>
    <t>764323230</t>
  </si>
  <si>
    <t>Oplechovanie z pozinkovaného PZ plechu, odkvapov na strechách s lepenkovou krytinou r.š. 330 mm</t>
  </si>
  <si>
    <t>763582763</t>
  </si>
  <si>
    <t>764323830</t>
  </si>
  <si>
    <t>Demontáž odkvapov na strechách s lepenkovou krytinou rš 330 mm,  -0,00320t</t>
  </si>
  <si>
    <t>892287222</t>
  </si>
  <si>
    <t>764351810</t>
  </si>
  <si>
    <t>Demontáž žľabov pododkvap. štvorhranných rovných, oblúkových, do 30° rš 250 a 330 mm,  -0,00347t</t>
  </si>
  <si>
    <t>-124634614</t>
  </si>
  <si>
    <t>Žľaby z pozinkovaného PZ plechu, pododkvapové polkruhové d=150mm</t>
  </si>
  <si>
    <t>900886128</t>
  </si>
  <si>
    <t>764430210</t>
  </si>
  <si>
    <t>Oplechovanie komína z pozinkovaného PZ plechu, vrátane rohov r.š. 250 mm</t>
  </si>
  <si>
    <t>-976567292</t>
  </si>
  <si>
    <t>764430230</t>
  </si>
  <si>
    <t>Oplechovanie muriva a atík z pozinkovaného PZ plechu, vrátane rohov r.š. 400 mm</t>
  </si>
  <si>
    <t>737837174</t>
  </si>
  <si>
    <t>764430840</t>
  </si>
  <si>
    <t>Demontáž oplechovania atiky rš od 330 do 500 mm,  -0,00230t</t>
  </si>
  <si>
    <t>1492379938</t>
  </si>
  <si>
    <t>-1594791904</t>
  </si>
  <si>
    <t>776990105</t>
  </si>
  <si>
    <t>Vysávanie podkladu pred kladením parozábrany</t>
  </si>
  <si>
    <t>1601494581</t>
  </si>
  <si>
    <t>210220001</t>
  </si>
  <si>
    <t>Demontáž a spätná montáž bleskozvodu, vrátane revízie</t>
  </si>
  <si>
    <t>-159735078</t>
  </si>
  <si>
    <t>SO01.3 - Výmena výplní otvorov</t>
  </si>
  <si>
    <t xml:space="preserve">    766 - Konštrukcie stolárske</t>
  </si>
  <si>
    <t xml:space="preserve">    784 - Dokončovacie práce - maľby</t>
  </si>
  <si>
    <t>216904212</t>
  </si>
  <si>
    <t>Očistenie plôch stlačeným vzduchom L stien akéhokoľvek muriva a rubu klenieb</t>
  </si>
  <si>
    <t>738634682</t>
  </si>
  <si>
    <t>612425931</t>
  </si>
  <si>
    <t>Omietka vápenná vnútorného ostenia okenného alebo dverného štuková</t>
  </si>
  <si>
    <t>43107252</t>
  </si>
  <si>
    <t>612465116</t>
  </si>
  <si>
    <t>Príprava vnútorného podkladu stien, Univerzálny základ</t>
  </si>
  <si>
    <t>1027194245</t>
  </si>
  <si>
    <t>612465135</t>
  </si>
  <si>
    <t xml:space="preserve">Vnútorná omietka stien, vápennocementová, strojné miešanie, ručné nanášanie, Jadrová omietka hr. 10 mm </t>
  </si>
  <si>
    <t>834191002</t>
  </si>
  <si>
    <t>648991113.1</t>
  </si>
  <si>
    <t>Osadenie parapetných dosiek z plastických a poloplast., hmôt, š. nad 200 mm</t>
  </si>
  <si>
    <t>-108740917</t>
  </si>
  <si>
    <t>6119000970</t>
  </si>
  <si>
    <t>Vnútorné parapetné dosky plastové komôrkové,B=250mm, biela</t>
  </si>
  <si>
    <t>1904254795</t>
  </si>
  <si>
    <t>6119001030</t>
  </si>
  <si>
    <t>Plastové krytky k vnútorným parapetom plastovým, biela</t>
  </si>
  <si>
    <t>1823339110</t>
  </si>
  <si>
    <t>648991113</t>
  </si>
  <si>
    <t>Demontáž existujúcich parapetných dosiek z plastických a poloplast., hmôt, š. nad 200 mm</t>
  </si>
  <si>
    <t>2132441723</t>
  </si>
  <si>
    <t>941955002</t>
  </si>
  <si>
    <t>Lešenie ľahké pracovné pomocné s výškou lešeňovej podlahy nad 1,20 do 1,90 m</t>
  </si>
  <si>
    <t>47427626</t>
  </si>
  <si>
    <t>953945111</t>
  </si>
  <si>
    <t>Rohová lišta hliníková</t>
  </si>
  <si>
    <t>1081807018</t>
  </si>
  <si>
    <t>967031132</t>
  </si>
  <si>
    <t>Prikresanie rovných ostení, bez odstupu, po hrubom vybúraní otvorov, v murive tehl. na maltu,  -0,05700t</t>
  </si>
  <si>
    <t>1887133333</t>
  </si>
  <si>
    <t>968061113</t>
  </si>
  <si>
    <t>Vyvesenie plastového, resp dreveného okenného krídla do suti, -0,01600t</t>
  </si>
  <si>
    <t>1427894481</t>
  </si>
  <si>
    <t>968061126</t>
  </si>
  <si>
    <t>Vyvesenie plastového, resp. dreveného dverného krídla do suti, -0,02700t</t>
  </si>
  <si>
    <t>-221408639</t>
  </si>
  <si>
    <t>968082355</t>
  </si>
  <si>
    <t>Vybúranie drevených rámov okien dvojitých,  -0,06000t</t>
  </si>
  <si>
    <t>-566159742</t>
  </si>
  <si>
    <t>968082456</t>
  </si>
  <si>
    <t>Vybúranie drevených dverových zárubní,  -0,06200t</t>
  </si>
  <si>
    <t>-822744472</t>
  </si>
  <si>
    <t>979011201</t>
  </si>
  <si>
    <t>Plastový sklz na stavebnú suť výšky do 10 m</t>
  </si>
  <si>
    <t>167618888</t>
  </si>
  <si>
    <t>979011231</t>
  </si>
  <si>
    <t>Demontáž sklzu na stavebnú suť výšky do 10 m</t>
  </si>
  <si>
    <t>-160768531</t>
  </si>
  <si>
    <t>766621400</t>
  </si>
  <si>
    <t>Montáž okien a dverí s hydroizolačnými ISO páskami (exteriérová a interiérová)</t>
  </si>
  <si>
    <t>1370233176</t>
  </si>
  <si>
    <t>2832301000</t>
  </si>
  <si>
    <t>Expanzná páska 1-2x15mm/20m, pre okenné a fasádne konštrukcie</t>
  </si>
  <si>
    <t>-1966162655</t>
  </si>
  <si>
    <t>6114107100</t>
  </si>
  <si>
    <t>Plastové okno 1200x600mm, jednokrídlové, otváravo-sklopné, biele, U=0,9</t>
  </si>
  <si>
    <t>736845056</t>
  </si>
  <si>
    <t>6114107100.1</t>
  </si>
  <si>
    <t>Plastové okno 600x600mm, jednokrídlové, otváravo-sklopné, biele, U=0,9</t>
  </si>
  <si>
    <t>-1394395596</t>
  </si>
  <si>
    <t>6114124700</t>
  </si>
  <si>
    <t>Plastové okno 900x600mm, jednokrídlové, otváravo-sklopné, biele, U=0,9</t>
  </si>
  <si>
    <t>2061552054</t>
  </si>
  <si>
    <t>6114116700</t>
  </si>
  <si>
    <t>Plastové okno 1500x2100mm, dvojkrídlové otváravé, sklopné, biele, U=0,9</t>
  </si>
  <si>
    <t>712450234</t>
  </si>
  <si>
    <t>6114122000</t>
  </si>
  <si>
    <t>Plastové okno 1500x6000mm, štvorkrídlové, pevné, biele, U=0,9</t>
  </si>
  <si>
    <t>475208127</t>
  </si>
  <si>
    <t>6114113400</t>
  </si>
  <si>
    <t>Plastové okno 1500x1500mm, dvojkrídlové otváravé, sklopné, biele, U=0,9</t>
  </si>
  <si>
    <t>-182103678</t>
  </si>
  <si>
    <t>6114107700</t>
  </si>
  <si>
    <t>Plastové okno 900x1500mm, dvojkrídlové otváravé, sklopné, biele, U=0,9</t>
  </si>
  <si>
    <t>-1517996994</t>
  </si>
  <si>
    <t>6114123800</t>
  </si>
  <si>
    <t>Plastové dvere 2400x2450mm, dvojkrídlové, presklenné, biele, U=0,9</t>
  </si>
  <si>
    <t>1743020734</t>
  </si>
  <si>
    <t>6114123800.1</t>
  </si>
  <si>
    <t>Plastové dvere 2750x2450mm, štvorkrídlové, presklenné, biele, U=0,9</t>
  </si>
  <si>
    <t>513750637</t>
  </si>
  <si>
    <t>6114122500</t>
  </si>
  <si>
    <t>Plastové dvere 1300x2100mm, dvojkrídlové, presklenné, biele, U=0,9</t>
  </si>
  <si>
    <t>-1300809416</t>
  </si>
  <si>
    <t>6114122500.1</t>
  </si>
  <si>
    <t>Plastové dvere 1450x2100mm, dvojkrídlové, presklenné, biele, U=0,9</t>
  </si>
  <si>
    <t>70799076</t>
  </si>
  <si>
    <t>6114122500.2</t>
  </si>
  <si>
    <t>Plastové dvere 1500x2100mm, dvojkrídlové, presklenné, biele, U=0,9</t>
  </si>
  <si>
    <t>-200691941</t>
  </si>
  <si>
    <t>998766102</t>
  </si>
  <si>
    <t>Presun hmot pre konštrukcie stolárske v objektoch výšky nad 6 do 12 m</t>
  </si>
  <si>
    <t>-853358937</t>
  </si>
  <si>
    <t>784410030</t>
  </si>
  <si>
    <t>Oblepenie soklov, stykov, okrajov a iných zariadení, výšky miestnosti do 3,80 m</t>
  </si>
  <si>
    <t>713999520</t>
  </si>
  <si>
    <t>784418011</t>
  </si>
  <si>
    <t xml:space="preserve">Zakrývanie otvorov, podláh a zariadení fóliou v miestnostiach alebo na schodisku   </t>
  </si>
  <si>
    <t>1421062173</t>
  </si>
  <si>
    <t>784452261</t>
  </si>
  <si>
    <t xml:space="preserve">Maľby z maliarskych zmesí Primalex, Farmal, ručne nanášané jednonásobné základné na podklad jemnozrnný  výšky do 3, 80 m   </t>
  </si>
  <si>
    <t>2031861212</t>
  </si>
  <si>
    <t>784452371</t>
  </si>
  <si>
    <t xml:space="preserve">Maľby z maliarskych zmesí Primalex, Farmal, ručne nanášané tónované dvojnásobné na jemnozrnný podklad výšky do 3, 80 m   </t>
  </si>
  <si>
    <t>1250991886</t>
  </si>
  <si>
    <t>SO01.4 - Zateplenie stropu suterénu</t>
  </si>
  <si>
    <t>1033016443</t>
  </si>
  <si>
    <t>Kontaktný zatepľovací systém vonkajších podhľadov hr. 100 mm - minerálne riešenie, skrutkovacie kotvy</t>
  </si>
  <si>
    <t>941955001</t>
  </si>
  <si>
    <t>Lešenie ľahké pracovné pomocné, s výškou lešeňovej podlahy do 1,20 m</t>
  </si>
  <si>
    <t>1837169233</t>
  </si>
  <si>
    <t>Spätná montáž svietidla stropného do 2 kg</t>
  </si>
  <si>
    <t>Demontáž svietidla - stropného</t>
  </si>
  <si>
    <t>SO01.5 - Zabezpečenie schodiska</t>
  </si>
  <si>
    <t xml:space="preserve">    1 - Zemné práce</t>
  </si>
  <si>
    <t xml:space="preserve">    4 - Vodorovné konštrukcie</t>
  </si>
  <si>
    <t>132211101</t>
  </si>
  <si>
    <t>Hĺbenie rýh šírky do 600 mm v  hornine tr.3 súdržných - ručným náradím</t>
  </si>
  <si>
    <t>-65763614</t>
  </si>
  <si>
    <t>132211119</t>
  </si>
  <si>
    <t>Príplatok za lepivosť pri hĺbení rýh š do 600 mm ručným náradím v hornine tr. 3</t>
  </si>
  <si>
    <t>-337099471</t>
  </si>
  <si>
    <t>151101101</t>
  </si>
  <si>
    <t>Paženie a rozopretie stien rýh pre podzemné vedenie, príložné do 2 m</t>
  </si>
  <si>
    <t>-1124034954</t>
  </si>
  <si>
    <t>151101111</t>
  </si>
  <si>
    <t>Odstránenie paženia rýh pre podzemné vedenie, príložné hĺbky do 2 m</t>
  </si>
  <si>
    <t>-1420084196</t>
  </si>
  <si>
    <t>174101102</t>
  </si>
  <si>
    <t>Zásyp sypaninou v uzavretých priestoroch s urovnaním povrchu zásypu</t>
  </si>
  <si>
    <t>1803759396</t>
  </si>
  <si>
    <t>181201102</t>
  </si>
  <si>
    <t>Úprava pláne v násypoch v hornine 1-4 so zhutnením</t>
  </si>
  <si>
    <t>685840802</t>
  </si>
  <si>
    <t>274313611</t>
  </si>
  <si>
    <t>Betón základových pásov, prostý tr. C 16/20</t>
  </si>
  <si>
    <t>-2062051105</t>
  </si>
  <si>
    <t>411362932</t>
  </si>
  <si>
    <t>Zhotovenie oceľového tiahla d=20mm, kotvenie na platne P10 200x200mm + 2x2 matice, vrátane materiálu</t>
  </si>
  <si>
    <t>1656803868</t>
  </si>
  <si>
    <t>971036001</t>
  </si>
  <si>
    <t>Jadrové vrty diamantovými korunkami do D 20 mm do stien - murivo tehlové -0,00001t</t>
  </si>
  <si>
    <t>cm</t>
  </si>
  <si>
    <t>623390531</t>
  </si>
  <si>
    <t>J. ZADANIE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</si>
</sst>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4" fontId="2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Border="1" applyAlignment="1">
      <alignment vertical="center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16" fillId="0" borderId="0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2" fillId="0" borderId="25" xfId="0" applyFont="1" applyBorder="1" applyAlignment="1" applyProtection="1">
      <alignment horizontal="left" vertical="center" wrapText="1"/>
      <protection locked="0"/>
    </xf>
    <xf numFmtId="4" fontId="32" fillId="0" borderId="25" xfId="0" applyNumberFormat="1" applyFont="1" applyBorder="1" applyAlignment="1" applyProtection="1">
      <alignment vertical="center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 activeCell="C5" sqref="C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R2" s="188" t="s">
        <v>8</v>
      </c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11</v>
      </c>
      <c r="BT3" s="18" t="s">
        <v>10</v>
      </c>
    </row>
    <row r="4" spans="1:73" ht="36.950000000000003" customHeight="1">
      <c r="B4" s="22"/>
      <c r="C4" s="171" t="s">
        <v>647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23"/>
      <c r="AS4" s="17" t="s">
        <v>12</v>
      </c>
      <c r="BS4" s="18" t="s">
        <v>9</v>
      </c>
    </row>
    <row r="5" spans="1:73" ht="14.45" customHeight="1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186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14</v>
      </c>
      <c r="E6" s="24"/>
      <c r="F6" s="24"/>
      <c r="G6" s="24"/>
      <c r="H6" s="24"/>
      <c r="I6" s="24"/>
      <c r="J6" s="24"/>
      <c r="K6" s="187" t="s">
        <v>15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24"/>
      <c r="AQ6" s="23"/>
      <c r="BS6" s="18" t="s">
        <v>9</v>
      </c>
    </row>
    <row r="7" spans="1:73" ht="14.45" customHeight="1">
      <c r="B7" s="22"/>
      <c r="C7" s="24"/>
      <c r="D7" s="28" t="s">
        <v>16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17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18</v>
      </c>
      <c r="E8" s="24"/>
      <c r="F8" s="24"/>
      <c r="G8" s="24"/>
      <c r="H8" s="24"/>
      <c r="I8" s="24"/>
      <c r="J8" s="24"/>
      <c r="K8" s="26" t="s">
        <v>19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20</v>
      </c>
      <c r="AL8" s="24"/>
      <c r="AM8" s="24"/>
      <c r="AN8" s="26" t="s">
        <v>21</v>
      </c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23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25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23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27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25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23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29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25</v>
      </c>
      <c r="AL17" s="24"/>
      <c r="AM17" s="24"/>
      <c r="AN17" s="26" t="s">
        <v>5</v>
      </c>
      <c r="AO17" s="24"/>
      <c r="AP17" s="24"/>
      <c r="AQ17" s="23"/>
      <c r="BS17" s="18" t="s">
        <v>30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11</v>
      </c>
    </row>
    <row r="19" spans="2:71" ht="14.45" customHeight="1">
      <c r="B19" s="22"/>
      <c r="C19" s="24"/>
      <c r="D19" s="28" t="s">
        <v>31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23</v>
      </c>
      <c r="AL19" s="24"/>
      <c r="AM19" s="24"/>
      <c r="AN19" s="26" t="s">
        <v>5</v>
      </c>
      <c r="AO19" s="24"/>
      <c r="AP19" s="24"/>
      <c r="AQ19" s="23"/>
      <c r="BS19" s="18" t="s">
        <v>11</v>
      </c>
    </row>
    <row r="20" spans="2:71" ht="18.399999999999999" customHeight="1">
      <c r="B20" s="22"/>
      <c r="C20" s="24"/>
      <c r="D20" s="24"/>
      <c r="E20" s="26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25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77" t="s">
        <v>5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78">
        <f>ROUND(AG87,2)</f>
        <v>0</v>
      </c>
      <c r="AL26" s="179"/>
      <c r="AM26" s="179"/>
      <c r="AN26" s="179"/>
      <c r="AO26" s="179"/>
      <c r="AP26" s="24"/>
      <c r="AQ26" s="23"/>
    </row>
    <row r="27" spans="2:71" ht="14.45" customHeight="1">
      <c r="B27" s="22"/>
      <c r="C27" s="24"/>
      <c r="D27" s="30" t="s">
        <v>35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78">
        <f>ROUND(AG94,2)</f>
        <v>0</v>
      </c>
      <c r="AL27" s="178"/>
      <c r="AM27" s="178"/>
      <c r="AN27" s="178"/>
      <c r="AO27" s="178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36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80">
        <f>ROUND(AK26+AK27,2)</f>
        <v>0</v>
      </c>
      <c r="AL29" s="181"/>
      <c r="AM29" s="181"/>
      <c r="AN29" s="181"/>
      <c r="AO29" s="181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37</v>
      </c>
      <c r="E31" s="37"/>
      <c r="F31" s="38" t="s">
        <v>38</v>
      </c>
      <c r="G31" s="37"/>
      <c r="H31" s="37"/>
      <c r="I31" s="37"/>
      <c r="J31" s="37"/>
      <c r="K31" s="37"/>
      <c r="L31" s="190">
        <v>0.2</v>
      </c>
      <c r="M31" s="183"/>
      <c r="N31" s="183"/>
      <c r="O31" s="183"/>
      <c r="P31" s="37"/>
      <c r="Q31" s="37"/>
      <c r="R31" s="37"/>
      <c r="S31" s="37"/>
      <c r="T31" s="40" t="s">
        <v>39</v>
      </c>
      <c r="U31" s="37"/>
      <c r="V31" s="37"/>
      <c r="W31" s="182">
        <f>ROUND(AZ87+SUM(CD95),2)</f>
        <v>0</v>
      </c>
      <c r="X31" s="183"/>
      <c r="Y31" s="183"/>
      <c r="Z31" s="183"/>
      <c r="AA31" s="183"/>
      <c r="AB31" s="183"/>
      <c r="AC31" s="183"/>
      <c r="AD31" s="183"/>
      <c r="AE31" s="183"/>
      <c r="AF31" s="37"/>
      <c r="AG31" s="37"/>
      <c r="AH31" s="37"/>
      <c r="AI31" s="37"/>
      <c r="AJ31" s="37"/>
      <c r="AK31" s="182">
        <f>ROUND(AV87+SUM(BY95),2)</f>
        <v>0</v>
      </c>
      <c r="AL31" s="183"/>
      <c r="AM31" s="183"/>
      <c r="AN31" s="183"/>
      <c r="AO31" s="183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40</v>
      </c>
      <c r="G32" s="37"/>
      <c r="H32" s="37"/>
      <c r="I32" s="37"/>
      <c r="J32" s="37"/>
      <c r="K32" s="37"/>
      <c r="L32" s="190">
        <v>0.2</v>
      </c>
      <c r="M32" s="183"/>
      <c r="N32" s="183"/>
      <c r="O32" s="183"/>
      <c r="P32" s="37"/>
      <c r="Q32" s="37"/>
      <c r="R32" s="37"/>
      <c r="S32" s="37"/>
      <c r="T32" s="40" t="s">
        <v>39</v>
      </c>
      <c r="U32" s="37"/>
      <c r="V32" s="37"/>
      <c r="W32" s="182">
        <f>ROUND(BA87+SUM(CE95),2)</f>
        <v>0</v>
      </c>
      <c r="X32" s="183"/>
      <c r="Y32" s="183"/>
      <c r="Z32" s="183"/>
      <c r="AA32" s="183"/>
      <c r="AB32" s="183"/>
      <c r="AC32" s="183"/>
      <c r="AD32" s="183"/>
      <c r="AE32" s="183"/>
      <c r="AF32" s="37"/>
      <c r="AG32" s="37"/>
      <c r="AH32" s="37"/>
      <c r="AI32" s="37"/>
      <c r="AJ32" s="37"/>
      <c r="AK32" s="182">
        <f>ROUND(AW87+SUM(BZ95),2)</f>
        <v>0</v>
      </c>
      <c r="AL32" s="183"/>
      <c r="AM32" s="183"/>
      <c r="AN32" s="183"/>
      <c r="AO32" s="183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41</v>
      </c>
      <c r="G33" s="37"/>
      <c r="H33" s="37"/>
      <c r="I33" s="37"/>
      <c r="J33" s="37"/>
      <c r="K33" s="37"/>
      <c r="L33" s="190">
        <v>0.2</v>
      </c>
      <c r="M33" s="183"/>
      <c r="N33" s="183"/>
      <c r="O33" s="183"/>
      <c r="P33" s="37"/>
      <c r="Q33" s="37"/>
      <c r="R33" s="37"/>
      <c r="S33" s="37"/>
      <c r="T33" s="40" t="s">
        <v>39</v>
      </c>
      <c r="U33" s="37"/>
      <c r="V33" s="37"/>
      <c r="W33" s="182">
        <f>ROUND(BB87+SUM(CF95),2)</f>
        <v>0</v>
      </c>
      <c r="X33" s="183"/>
      <c r="Y33" s="183"/>
      <c r="Z33" s="183"/>
      <c r="AA33" s="183"/>
      <c r="AB33" s="183"/>
      <c r="AC33" s="183"/>
      <c r="AD33" s="183"/>
      <c r="AE33" s="183"/>
      <c r="AF33" s="37"/>
      <c r="AG33" s="37"/>
      <c r="AH33" s="37"/>
      <c r="AI33" s="37"/>
      <c r="AJ33" s="37"/>
      <c r="AK33" s="182">
        <v>0</v>
      </c>
      <c r="AL33" s="183"/>
      <c r="AM33" s="183"/>
      <c r="AN33" s="183"/>
      <c r="AO33" s="183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42</v>
      </c>
      <c r="G34" s="37"/>
      <c r="H34" s="37"/>
      <c r="I34" s="37"/>
      <c r="J34" s="37"/>
      <c r="K34" s="37"/>
      <c r="L34" s="190">
        <v>0.2</v>
      </c>
      <c r="M34" s="183"/>
      <c r="N34" s="183"/>
      <c r="O34" s="183"/>
      <c r="P34" s="37"/>
      <c r="Q34" s="37"/>
      <c r="R34" s="37"/>
      <c r="S34" s="37"/>
      <c r="T34" s="40" t="s">
        <v>39</v>
      </c>
      <c r="U34" s="37"/>
      <c r="V34" s="37"/>
      <c r="W34" s="182">
        <f>ROUND(BC87+SUM(CG95),2)</f>
        <v>0</v>
      </c>
      <c r="X34" s="183"/>
      <c r="Y34" s="183"/>
      <c r="Z34" s="183"/>
      <c r="AA34" s="183"/>
      <c r="AB34" s="183"/>
      <c r="AC34" s="183"/>
      <c r="AD34" s="183"/>
      <c r="AE34" s="183"/>
      <c r="AF34" s="37"/>
      <c r="AG34" s="37"/>
      <c r="AH34" s="37"/>
      <c r="AI34" s="37"/>
      <c r="AJ34" s="37"/>
      <c r="AK34" s="182">
        <v>0</v>
      </c>
      <c r="AL34" s="183"/>
      <c r="AM34" s="183"/>
      <c r="AN34" s="183"/>
      <c r="AO34" s="183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43</v>
      </c>
      <c r="G35" s="37"/>
      <c r="H35" s="37"/>
      <c r="I35" s="37"/>
      <c r="J35" s="37"/>
      <c r="K35" s="37"/>
      <c r="L35" s="190">
        <v>0</v>
      </c>
      <c r="M35" s="183"/>
      <c r="N35" s="183"/>
      <c r="O35" s="183"/>
      <c r="P35" s="37"/>
      <c r="Q35" s="37"/>
      <c r="R35" s="37"/>
      <c r="S35" s="37"/>
      <c r="T35" s="40" t="s">
        <v>39</v>
      </c>
      <c r="U35" s="37"/>
      <c r="V35" s="37"/>
      <c r="W35" s="182">
        <f>ROUND(BD87+SUM(CH95),2)</f>
        <v>0</v>
      </c>
      <c r="X35" s="183"/>
      <c r="Y35" s="183"/>
      <c r="Z35" s="183"/>
      <c r="AA35" s="183"/>
      <c r="AB35" s="183"/>
      <c r="AC35" s="183"/>
      <c r="AD35" s="183"/>
      <c r="AE35" s="183"/>
      <c r="AF35" s="37"/>
      <c r="AG35" s="37"/>
      <c r="AH35" s="37"/>
      <c r="AI35" s="37"/>
      <c r="AJ35" s="37"/>
      <c r="AK35" s="182">
        <v>0</v>
      </c>
      <c r="AL35" s="183"/>
      <c r="AM35" s="183"/>
      <c r="AN35" s="183"/>
      <c r="AO35" s="183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44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45</v>
      </c>
      <c r="U37" s="44"/>
      <c r="V37" s="44"/>
      <c r="W37" s="44"/>
      <c r="X37" s="167" t="s">
        <v>46</v>
      </c>
      <c r="Y37" s="168"/>
      <c r="Z37" s="168"/>
      <c r="AA37" s="168"/>
      <c r="AB37" s="168"/>
      <c r="AC37" s="44"/>
      <c r="AD37" s="44"/>
      <c r="AE37" s="44"/>
      <c r="AF37" s="44"/>
      <c r="AG37" s="44"/>
      <c r="AH37" s="44"/>
      <c r="AI37" s="44"/>
      <c r="AJ37" s="44"/>
      <c r="AK37" s="169">
        <f>SUM(AK29:AK35)</f>
        <v>0</v>
      </c>
      <c r="AL37" s="168"/>
      <c r="AM37" s="168"/>
      <c r="AN37" s="168"/>
      <c r="AO37" s="170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48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49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50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49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50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51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52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49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50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49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50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71" t="s">
        <v>53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14</v>
      </c>
      <c r="D78" s="66"/>
      <c r="E78" s="66"/>
      <c r="F78" s="66"/>
      <c r="G78" s="66"/>
      <c r="H78" s="66"/>
      <c r="I78" s="66"/>
      <c r="J78" s="66"/>
      <c r="K78" s="66"/>
      <c r="L78" s="173" t="str">
        <f>K6</f>
        <v>Stavebné úpravy Bytového Domu v obci Močenok</v>
      </c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kat.ú. Močenok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20</v>
      </c>
      <c r="AJ80" s="32"/>
      <c r="AK80" s="32"/>
      <c r="AL80" s="32"/>
      <c r="AM80" s="69" t="str">
        <f>IF(AN8= "","",AN8)</f>
        <v>3. 1. 2019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22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Močenok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28</v>
      </c>
      <c r="AJ82" s="32"/>
      <c r="AK82" s="32"/>
      <c r="AL82" s="32"/>
      <c r="AM82" s="157" t="str">
        <f>IF(E17="","",E17)</f>
        <v>JM1 s.r.o., Krajná Poľana 56, 090 05</v>
      </c>
      <c r="AN82" s="157"/>
      <c r="AO82" s="157"/>
      <c r="AP82" s="157"/>
      <c r="AQ82" s="33"/>
      <c r="AS82" s="160" t="s">
        <v>54</v>
      </c>
      <c r="AT82" s="161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26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31</v>
      </c>
      <c r="AJ83" s="32"/>
      <c r="AK83" s="32"/>
      <c r="AL83" s="32"/>
      <c r="AM83" s="157" t="str">
        <f>IF(E20="","",E20)</f>
        <v>Ing. Miroslav Benka-Goč</v>
      </c>
      <c r="AN83" s="157"/>
      <c r="AO83" s="157"/>
      <c r="AP83" s="157"/>
      <c r="AQ83" s="33"/>
      <c r="AS83" s="162"/>
      <c r="AT83" s="163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62"/>
      <c r="AT84" s="163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75" t="s">
        <v>55</v>
      </c>
      <c r="D85" s="165"/>
      <c r="E85" s="165"/>
      <c r="F85" s="165"/>
      <c r="G85" s="165"/>
      <c r="H85" s="71"/>
      <c r="I85" s="164" t="s">
        <v>56</v>
      </c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4" t="s">
        <v>57</v>
      </c>
      <c r="AH85" s="165"/>
      <c r="AI85" s="165"/>
      <c r="AJ85" s="165"/>
      <c r="AK85" s="165"/>
      <c r="AL85" s="165"/>
      <c r="AM85" s="165"/>
      <c r="AN85" s="164" t="s">
        <v>58</v>
      </c>
      <c r="AO85" s="165"/>
      <c r="AP85" s="166"/>
      <c r="AQ85" s="33"/>
      <c r="AS85" s="72" t="s">
        <v>59</v>
      </c>
      <c r="AT85" s="73" t="s">
        <v>60</v>
      </c>
      <c r="AU85" s="73" t="s">
        <v>61</v>
      </c>
      <c r="AV85" s="73" t="s">
        <v>62</v>
      </c>
      <c r="AW85" s="73" t="s">
        <v>63</v>
      </c>
      <c r="AX85" s="73" t="s">
        <v>64</v>
      </c>
      <c r="AY85" s="73" t="s">
        <v>65</v>
      </c>
      <c r="AZ85" s="73" t="s">
        <v>66</v>
      </c>
      <c r="BA85" s="73" t="s">
        <v>67</v>
      </c>
      <c r="BB85" s="73" t="s">
        <v>68</v>
      </c>
      <c r="BC85" s="73" t="s">
        <v>69</v>
      </c>
      <c r="BD85" s="74" t="s">
        <v>70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71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76">
        <f>ROUND(SUM(AG88:AG92),2)</f>
        <v>0</v>
      </c>
      <c r="AH87" s="176"/>
      <c r="AI87" s="176"/>
      <c r="AJ87" s="176"/>
      <c r="AK87" s="176"/>
      <c r="AL87" s="176"/>
      <c r="AM87" s="176"/>
      <c r="AN87" s="154">
        <f t="shared" ref="AN87:AN92" si="0">SUM(AG87,AT87)</f>
        <v>0</v>
      </c>
      <c r="AO87" s="154"/>
      <c r="AP87" s="154"/>
      <c r="AQ87" s="67"/>
      <c r="AS87" s="78">
        <f>ROUND(SUM(AS88:AS92),2)</f>
        <v>0</v>
      </c>
      <c r="AT87" s="79">
        <f t="shared" ref="AT87:AT92" si="1">ROUND(SUM(AV87:AW87),2)</f>
        <v>0</v>
      </c>
      <c r="AU87" s="80">
        <f>ROUND(SUM(AU88:AU92),5)</f>
        <v>2925.27072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ROUND(SUM(AZ88:AZ92),2)</f>
        <v>0</v>
      </c>
      <c r="BA87" s="79">
        <f>ROUND(SUM(BA88:BA92),2)</f>
        <v>0</v>
      </c>
      <c r="BB87" s="79">
        <f>ROUND(SUM(BB88:BB92),2)</f>
        <v>0</v>
      </c>
      <c r="BC87" s="79">
        <f>ROUND(SUM(BC88:BC92),2)</f>
        <v>0</v>
      </c>
      <c r="BD87" s="81">
        <f>ROUND(SUM(BD88:BD92),2)</f>
        <v>0</v>
      </c>
      <c r="BS87" s="82" t="s">
        <v>72</v>
      </c>
      <c r="BT87" s="82" t="s">
        <v>73</v>
      </c>
      <c r="BU87" s="83" t="s">
        <v>74</v>
      </c>
      <c r="BV87" s="82" t="s">
        <v>75</v>
      </c>
      <c r="BW87" s="82" t="s">
        <v>76</v>
      </c>
      <c r="BX87" s="82" t="s">
        <v>77</v>
      </c>
    </row>
    <row r="88" spans="1:76" s="5" customFormat="1" ht="16.5" customHeight="1">
      <c r="A88" s="84" t="s">
        <v>78</v>
      </c>
      <c r="B88" s="85"/>
      <c r="C88" s="86"/>
      <c r="D88" s="156" t="s">
        <v>79</v>
      </c>
      <c r="E88" s="156"/>
      <c r="F88" s="156"/>
      <c r="G88" s="156"/>
      <c r="H88" s="156"/>
      <c r="I88" s="87"/>
      <c r="J88" s="156" t="s">
        <v>80</v>
      </c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8">
        <f>'SO01.1 - Zateplenie fasády'!M30</f>
        <v>0</v>
      </c>
      <c r="AH88" s="159"/>
      <c r="AI88" s="159"/>
      <c r="AJ88" s="159"/>
      <c r="AK88" s="159"/>
      <c r="AL88" s="159"/>
      <c r="AM88" s="159"/>
      <c r="AN88" s="158">
        <f t="shared" si="0"/>
        <v>0</v>
      </c>
      <c r="AO88" s="159"/>
      <c r="AP88" s="159"/>
      <c r="AQ88" s="88"/>
      <c r="AS88" s="89">
        <f>'SO01.1 - Zateplenie fasády'!M28</f>
        <v>0</v>
      </c>
      <c r="AT88" s="90">
        <f t="shared" si="1"/>
        <v>0</v>
      </c>
      <c r="AU88" s="91">
        <f>'SO01.1 - Zateplenie fasády'!W125</f>
        <v>1508.8243371299998</v>
      </c>
      <c r="AV88" s="90">
        <f>'SO01.1 - Zateplenie fasády'!M32</f>
        <v>0</v>
      </c>
      <c r="AW88" s="90">
        <f>'SO01.1 - Zateplenie fasády'!M33</f>
        <v>0</v>
      </c>
      <c r="AX88" s="90">
        <f>'SO01.1 - Zateplenie fasády'!M34</f>
        <v>0</v>
      </c>
      <c r="AY88" s="90">
        <f>'SO01.1 - Zateplenie fasády'!M35</f>
        <v>0</v>
      </c>
      <c r="AZ88" s="90">
        <f>'SO01.1 - Zateplenie fasády'!H32</f>
        <v>0</v>
      </c>
      <c r="BA88" s="90">
        <f>'SO01.1 - Zateplenie fasády'!H33</f>
        <v>0</v>
      </c>
      <c r="BB88" s="90">
        <f>'SO01.1 - Zateplenie fasády'!H34</f>
        <v>0</v>
      </c>
      <c r="BC88" s="90">
        <f>'SO01.1 - Zateplenie fasády'!H35</f>
        <v>0</v>
      </c>
      <c r="BD88" s="92">
        <f>'SO01.1 - Zateplenie fasády'!H36</f>
        <v>0</v>
      </c>
      <c r="BT88" s="93" t="s">
        <v>81</v>
      </c>
      <c r="BV88" s="93" t="s">
        <v>75</v>
      </c>
      <c r="BW88" s="93" t="s">
        <v>82</v>
      </c>
      <c r="BX88" s="93" t="s">
        <v>76</v>
      </c>
    </row>
    <row r="89" spans="1:76" s="5" customFormat="1" ht="16.5" customHeight="1">
      <c r="A89" s="84" t="s">
        <v>78</v>
      </c>
      <c r="B89" s="85"/>
      <c r="C89" s="86"/>
      <c r="D89" s="156" t="s">
        <v>83</v>
      </c>
      <c r="E89" s="156"/>
      <c r="F89" s="156"/>
      <c r="G89" s="156"/>
      <c r="H89" s="156"/>
      <c r="I89" s="87"/>
      <c r="J89" s="156" t="s">
        <v>84</v>
      </c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8">
        <f>'SO01.2 - Zateplenie strechy'!M30</f>
        <v>0</v>
      </c>
      <c r="AH89" s="159"/>
      <c r="AI89" s="159"/>
      <c r="AJ89" s="159"/>
      <c r="AK89" s="159"/>
      <c r="AL89" s="159"/>
      <c r="AM89" s="159"/>
      <c r="AN89" s="158">
        <f t="shared" si="0"/>
        <v>0</v>
      </c>
      <c r="AO89" s="159"/>
      <c r="AP89" s="159"/>
      <c r="AQ89" s="88"/>
      <c r="AS89" s="89">
        <f>'SO01.2 - Zateplenie strechy'!M28</f>
        <v>0</v>
      </c>
      <c r="AT89" s="90">
        <f t="shared" si="1"/>
        <v>0</v>
      </c>
      <c r="AU89" s="91">
        <f>'SO01.2 - Zateplenie strechy'!W121</f>
        <v>457.97692001499996</v>
      </c>
      <c r="AV89" s="90">
        <f>'SO01.2 - Zateplenie strechy'!M32</f>
        <v>0</v>
      </c>
      <c r="AW89" s="90">
        <f>'SO01.2 - Zateplenie strechy'!M33</f>
        <v>0</v>
      </c>
      <c r="AX89" s="90">
        <f>'SO01.2 - Zateplenie strechy'!M34</f>
        <v>0</v>
      </c>
      <c r="AY89" s="90">
        <f>'SO01.2 - Zateplenie strechy'!M35</f>
        <v>0</v>
      </c>
      <c r="AZ89" s="90">
        <f>'SO01.2 - Zateplenie strechy'!H32</f>
        <v>0</v>
      </c>
      <c r="BA89" s="90">
        <f>'SO01.2 - Zateplenie strechy'!H33</f>
        <v>0</v>
      </c>
      <c r="BB89" s="90">
        <f>'SO01.2 - Zateplenie strechy'!H34</f>
        <v>0</v>
      </c>
      <c r="BC89" s="90">
        <f>'SO01.2 - Zateplenie strechy'!H35</f>
        <v>0</v>
      </c>
      <c r="BD89" s="92">
        <f>'SO01.2 - Zateplenie strechy'!H36</f>
        <v>0</v>
      </c>
      <c r="BT89" s="93" t="s">
        <v>81</v>
      </c>
      <c r="BV89" s="93" t="s">
        <v>75</v>
      </c>
      <c r="BW89" s="93" t="s">
        <v>85</v>
      </c>
      <c r="BX89" s="93" t="s">
        <v>76</v>
      </c>
    </row>
    <row r="90" spans="1:76" s="5" customFormat="1" ht="16.5" customHeight="1">
      <c r="A90" s="84" t="s">
        <v>78</v>
      </c>
      <c r="B90" s="85"/>
      <c r="C90" s="86"/>
      <c r="D90" s="156" t="s">
        <v>86</v>
      </c>
      <c r="E90" s="156"/>
      <c r="F90" s="156"/>
      <c r="G90" s="156"/>
      <c r="H90" s="156"/>
      <c r="I90" s="87"/>
      <c r="J90" s="156" t="s">
        <v>87</v>
      </c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8">
        <f>'SO01.3 - Výmena výplní ot...'!M30</f>
        <v>0</v>
      </c>
      <c r="AH90" s="159"/>
      <c r="AI90" s="159"/>
      <c r="AJ90" s="159"/>
      <c r="AK90" s="159"/>
      <c r="AL90" s="159"/>
      <c r="AM90" s="159"/>
      <c r="AN90" s="158">
        <f t="shared" si="0"/>
        <v>0</v>
      </c>
      <c r="AO90" s="159"/>
      <c r="AP90" s="159"/>
      <c r="AQ90" s="88"/>
      <c r="AS90" s="89">
        <f>'SO01.3 - Výmena výplní ot...'!M28</f>
        <v>0</v>
      </c>
      <c r="AT90" s="90">
        <f t="shared" si="1"/>
        <v>0</v>
      </c>
      <c r="AU90" s="91">
        <f>'SO01.3 - Výmena výplní ot...'!W119</f>
        <v>363.21582000000001</v>
      </c>
      <c r="AV90" s="90">
        <f>'SO01.3 - Výmena výplní ot...'!M32</f>
        <v>0</v>
      </c>
      <c r="AW90" s="90">
        <f>'SO01.3 - Výmena výplní ot...'!M33</f>
        <v>0</v>
      </c>
      <c r="AX90" s="90">
        <f>'SO01.3 - Výmena výplní ot...'!M34</f>
        <v>0</v>
      </c>
      <c r="AY90" s="90">
        <f>'SO01.3 - Výmena výplní ot...'!M35</f>
        <v>0</v>
      </c>
      <c r="AZ90" s="90">
        <f>'SO01.3 - Výmena výplní ot...'!H32</f>
        <v>0</v>
      </c>
      <c r="BA90" s="90">
        <f>'SO01.3 - Výmena výplní ot...'!H33</f>
        <v>0</v>
      </c>
      <c r="BB90" s="90">
        <f>'SO01.3 - Výmena výplní ot...'!H34</f>
        <v>0</v>
      </c>
      <c r="BC90" s="90">
        <f>'SO01.3 - Výmena výplní ot...'!H35</f>
        <v>0</v>
      </c>
      <c r="BD90" s="92">
        <f>'SO01.3 - Výmena výplní ot...'!H36</f>
        <v>0</v>
      </c>
      <c r="BT90" s="93" t="s">
        <v>81</v>
      </c>
      <c r="BV90" s="93" t="s">
        <v>75</v>
      </c>
      <c r="BW90" s="93" t="s">
        <v>88</v>
      </c>
      <c r="BX90" s="93" t="s">
        <v>76</v>
      </c>
    </row>
    <row r="91" spans="1:76" s="5" customFormat="1" ht="16.5" customHeight="1">
      <c r="A91" s="84" t="s">
        <v>78</v>
      </c>
      <c r="B91" s="85"/>
      <c r="C91" s="86"/>
      <c r="D91" s="156" t="s">
        <v>89</v>
      </c>
      <c r="E91" s="156"/>
      <c r="F91" s="156"/>
      <c r="G91" s="156"/>
      <c r="H91" s="156"/>
      <c r="I91" s="87"/>
      <c r="J91" s="156" t="s">
        <v>90</v>
      </c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8">
        <f>'SO01.4 - Zateplenie strop...'!M30</f>
        <v>0</v>
      </c>
      <c r="AH91" s="159"/>
      <c r="AI91" s="159"/>
      <c r="AJ91" s="159"/>
      <c r="AK91" s="159"/>
      <c r="AL91" s="159"/>
      <c r="AM91" s="159"/>
      <c r="AN91" s="158">
        <f t="shared" si="0"/>
        <v>0</v>
      </c>
      <c r="AO91" s="159"/>
      <c r="AP91" s="159"/>
      <c r="AQ91" s="88"/>
      <c r="AS91" s="89">
        <f>'SO01.4 - Zateplenie strop...'!M28</f>
        <v>0</v>
      </c>
      <c r="AT91" s="90">
        <f t="shared" si="1"/>
        <v>0</v>
      </c>
      <c r="AU91" s="91">
        <f>'SO01.4 - Zateplenie strop...'!W118</f>
        <v>401.47618120000004</v>
      </c>
      <c r="AV91" s="90">
        <f>'SO01.4 - Zateplenie strop...'!M32</f>
        <v>0</v>
      </c>
      <c r="AW91" s="90">
        <f>'SO01.4 - Zateplenie strop...'!M33</f>
        <v>0</v>
      </c>
      <c r="AX91" s="90">
        <f>'SO01.4 - Zateplenie strop...'!M34</f>
        <v>0</v>
      </c>
      <c r="AY91" s="90">
        <f>'SO01.4 - Zateplenie strop...'!M35</f>
        <v>0</v>
      </c>
      <c r="AZ91" s="90">
        <f>'SO01.4 - Zateplenie strop...'!H32</f>
        <v>0</v>
      </c>
      <c r="BA91" s="90">
        <f>'SO01.4 - Zateplenie strop...'!H33</f>
        <v>0</v>
      </c>
      <c r="BB91" s="90">
        <f>'SO01.4 - Zateplenie strop...'!H34</f>
        <v>0</v>
      </c>
      <c r="BC91" s="90">
        <f>'SO01.4 - Zateplenie strop...'!H35</f>
        <v>0</v>
      </c>
      <c r="BD91" s="92">
        <f>'SO01.4 - Zateplenie strop...'!H36</f>
        <v>0</v>
      </c>
      <c r="BT91" s="93" t="s">
        <v>81</v>
      </c>
      <c r="BV91" s="93" t="s">
        <v>75</v>
      </c>
      <c r="BW91" s="93" t="s">
        <v>91</v>
      </c>
      <c r="BX91" s="93" t="s">
        <v>76</v>
      </c>
    </row>
    <row r="92" spans="1:76" s="5" customFormat="1" ht="16.5" customHeight="1">
      <c r="A92" s="84" t="s">
        <v>78</v>
      </c>
      <c r="B92" s="85"/>
      <c r="C92" s="86"/>
      <c r="D92" s="156" t="s">
        <v>92</v>
      </c>
      <c r="E92" s="156"/>
      <c r="F92" s="156"/>
      <c r="G92" s="156"/>
      <c r="H92" s="156"/>
      <c r="I92" s="87"/>
      <c r="J92" s="156" t="s">
        <v>93</v>
      </c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8">
        <f>'SO01.5 - Zabezpečenie sch...'!M30</f>
        <v>0</v>
      </c>
      <c r="AH92" s="159"/>
      <c r="AI92" s="159"/>
      <c r="AJ92" s="159"/>
      <c r="AK92" s="159"/>
      <c r="AL92" s="159"/>
      <c r="AM92" s="159"/>
      <c r="AN92" s="158">
        <f t="shared" si="0"/>
        <v>0</v>
      </c>
      <c r="AO92" s="159"/>
      <c r="AP92" s="159"/>
      <c r="AQ92" s="88"/>
      <c r="AS92" s="94">
        <f>'SO01.5 - Zabezpečenie sch...'!M28</f>
        <v>0</v>
      </c>
      <c r="AT92" s="95">
        <f t="shared" si="1"/>
        <v>0</v>
      </c>
      <c r="AU92" s="96">
        <f>'SO01.5 - Zabezpečenie sch...'!W117</f>
        <v>193.77745999999999</v>
      </c>
      <c r="AV92" s="95">
        <f>'SO01.5 - Zabezpečenie sch...'!M32</f>
        <v>0</v>
      </c>
      <c r="AW92" s="95">
        <f>'SO01.5 - Zabezpečenie sch...'!M33</f>
        <v>0</v>
      </c>
      <c r="AX92" s="95">
        <f>'SO01.5 - Zabezpečenie sch...'!M34</f>
        <v>0</v>
      </c>
      <c r="AY92" s="95">
        <f>'SO01.5 - Zabezpečenie sch...'!M35</f>
        <v>0</v>
      </c>
      <c r="AZ92" s="95">
        <f>'SO01.5 - Zabezpečenie sch...'!H32</f>
        <v>0</v>
      </c>
      <c r="BA92" s="95">
        <f>'SO01.5 - Zabezpečenie sch...'!H33</f>
        <v>0</v>
      </c>
      <c r="BB92" s="95">
        <f>'SO01.5 - Zabezpečenie sch...'!H34</f>
        <v>0</v>
      </c>
      <c r="BC92" s="95">
        <f>'SO01.5 - Zabezpečenie sch...'!H35</f>
        <v>0</v>
      </c>
      <c r="BD92" s="97">
        <f>'SO01.5 - Zabezpečenie sch...'!H36</f>
        <v>0</v>
      </c>
      <c r="BT92" s="93" t="s">
        <v>81</v>
      </c>
      <c r="BV92" s="93" t="s">
        <v>75</v>
      </c>
      <c r="BW92" s="93" t="s">
        <v>94</v>
      </c>
      <c r="BX92" s="93" t="s">
        <v>76</v>
      </c>
    </row>
    <row r="93" spans="1:76">
      <c r="B93" s="22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3"/>
    </row>
    <row r="94" spans="1:76" s="1" customFormat="1" ht="30" customHeight="1">
      <c r="B94" s="31"/>
      <c r="C94" s="76" t="s">
        <v>95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154">
        <v>0</v>
      </c>
      <c r="AH94" s="154"/>
      <c r="AI94" s="154"/>
      <c r="AJ94" s="154"/>
      <c r="AK94" s="154"/>
      <c r="AL94" s="154"/>
      <c r="AM94" s="154"/>
      <c r="AN94" s="154">
        <v>0</v>
      </c>
      <c r="AO94" s="154"/>
      <c r="AP94" s="154"/>
      <c r="AQ94" s="33"/>
      <c r="AS94" s="72" t="s">
        <v>96</v>
      </c>
      <c r="AT94" s="73" t="s">
        <v>97</v>
      </c>
      <c r="AU94" s="73" t="s">
        <v>37</v>
      </c>
      <c r="AV94" s="74" t="s">
        <v>60</v>
      </c>
    </row>
    <row r="95" spans="1:76" s="1" customFormat="1" ht="10.9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3"/>
      <c r="AS95" s="98"/>
      <c r="AT95" s="52"/>
      <c r="AU95" s="52"/>
      <c r="AV95" s="54"/>
    </row>
    <row r="96" spans="1:76" s="1" customFormat="1" ht="30" customHeight="1">
      <c r="B96" s="31"/>
      <c r="C96" s="99" t="s">
        <v>98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55">
        <f>ROUND(AG87+AG94,2)</f>
        <v>0</v>
      </c>
      <c r="AH96" s="155"/>
      <c r="AI96" s="155"/>
      <c r="AJ96" s="155"/>
      <c r="AK96" s="155"/>
      <c r="AL96" s="155"/>
      <c r="AM96" s="155"/>
      <c r="AN96" s="155">
        <f>AN87+AN94</f>
        <v>0</v>
      </c>
      <c r="AO96" s="155"/>
      <c r="AP96" s="155"/>
      <c r="AQ96" s="33"/>
    </row>
    <row r="97" spans="2:43" s="1" customFormat="1" ht="6.95" customHeight="1"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7"/>
    </row>
  </sheetData>
  <mergeCells count="61">
    <mergeCell ref="L35:O35"/>
    <mergeCell ref="L33:O33"/>
    <mergeCell ref="L31:O31"/>
    <mergeCell ref="L32:O32"/>
    <mergeCell ref="L34:O34"/>
    <mergeCell ref="C2:AP2"/>
    <mergeCell ref="C4:AP4"/>
    <mergeCell ref="K5:AO5"/>
    <mergeCell ref="K6:AO6"/>
    <mergeCell ref="AR2:BE2"/>
    <mergeCell ref="W35:AE35"/>
    <mergeCell ref="AK35:AO35"/>
    <mergeCell ref="AG94:AM94"/>
    <mergeCell ref="AG88:AM88"/>
    <mergeCell ref="AG89:AM89"/>
    <mergeCell ref="AG90:AM90"/>
    <mergeCell ref="AG91:AM91"/>
    <mergeCell ref="AG92:AM92"/>
    <mergeCell ref="W32:AE32"/>
    <mergeCell ref="AK32:AO32"/>
    <mergeCell ref="W33:AE33"/>
    <mergeCell ref="AK33:AO33"/>
    <mergeCell ref="W34:AE34"/>
    <mergeCell ref="AK34:AO34"/>
    <mergeCell ref="E23:AN23"/>
    <mergeCell ref="AK26:AO26"/>
    <mergeCell ref="AK27:AO27"/>
    <mergeCell ref="AK29:AO29"/>
    <mergeCell ref="W31:AE31"/>
    <mergeCell ref="AK31:AO31"/>
    <mergeCell ref="X37:AB37"/>
    <mergeCell ref="AK37:AO37"/>
    <mergeCell ref="J88:AF88"/>
    <mergeCell ref="C76:AP76"/>
    <mergeCell ref="L78:AO78"/>
    <mergeCell ref="C85:G85"/>
    <mergeCell ref="I85:AF85"/>
    <mergeCell ref="AG85:AM85"/>
    <mergeCell ref="D88:H88"/>
    <mergeCell ref="AG87:AM87"/>
    <mergeCell ref="AS82:AT84"/>
    <mergeCell ref="AM83:AP83"/>
    <mergeCell ref="AN85:AP85"/>
    <mergeCell ref="AN88:AP88"/>
    <mergeCell ref="AN90:AP90"/>
    <mergeCell ref="AN87:AP87"/>
    <mergeCell ref="AN94:AP94"/>
    <mergeCell ref="AN96:AP96"/>
    <mergeCell ref="D92:H92"/>
    <mergeCell ref="J92:AF92"/>
    <mergeCell ref="AM82:AP82"/>
    <mergeCell ref="AN89:AP89"/>
    <mergeCell ref="AN91:AP91"/>
    <mergeCell ref="AN92:AP92"/>
    <mergeCell ref="D89:H89"/>
    <mergeCell ref="J89:AF89"/>
    <mergeCell ref="D90:H90"/>
    <mergeCell ref="J90:AF90"/>
    <mergeCell ref="D91:H91"/>
    <mergeCell ref="J91:AF91"/>
    <mergeCell ref="AG96:AM96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SO01.1 - Zateplenie fasády'!C2" display="/" xr:uid="{00000000-0004-0000-0000-000002000000}"/>
    <hyperlink ref="A89" location="'SO01.2 - Zateplenie strechy'!C2" display="/" xr:uid="{00000000-0004-0000-0000-000003000000}"/>
    <hyperlink ref="A90" location="'SO01.3 - Výmena výplní ot...'!C2" display="/" xr:uid="{00000000-0004-0000-0000-000004000000}"/>
    <hyperlink ref="A91" location="'SO01.4 - Zateplenie strop...'!C2" display="/" xr:uid="{00000000-0004-0000-0000-000005000000}"/>
    <hyperlink ref="A92" location="'SO01.5 - Zabezpečenie sch...'!C2" display="/" xr:uid="{00000000-0004-0000-0000-000006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08"/>
  <sheetViews>
    <sheetView showGridLines="0" workbookViewId="0">
      <pane ySplit="1" topLeftCell="A123" activePane="bottomLeft" state="frozen"/>
      <selection pane="bottomLeft" activeCell="L128" sqref="L128:M12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99</v>
      </c>
      <c r="G1" s="13"/>
      <c r="H1" s="218" t="s">
        <v>100</v>
      </c>
      <c r="I1" s="218"/>
      <c r="J1" s="218"/>
      <c r="K1" s="218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8" t="s">
        <v>82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171" t="s">
        <v>104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3" t="str">
        <f>'Rekapitulácia stavby'!K6</f>
        <v>Stavebné úpravy Bytového Domu v obci Močenok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4"/>
      <c r="R6" s="23"/>
    </row>
    <row r="7" spans="1:66" s="1" customFormat="1" ht="32.85" customHeight="1">
      <c r="B7" s="31"/>
      <c r="C7" s="32"/>
      <c r="D7" s="27" t="s">
        <v>105</v>
      </c>
      <c r="E7" s="32"/>
      <c r="F7" s="187" t="s">
        <v>106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24</v>
      </c>
      <c r="G9" s="32"/>
      <c r="H9" s="32"/>
      <c r="I9" s="32"/>
      <c r="J9" s="32"/>
      <c r="K9" s="32"/>
      <c r="L9" s="32"/>
      <c r="M9" s="28" t="s">
        <v>20</v>
      </c>
      <c r="N9" s="32"/>
      <c r="O9" s="205" t="str">
        <f>'Rekapitulácia stavby'!AN8</f>
        <v>3. 1. 2019</v>
      </c>
      <c r="P9" s="205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22</v>
      </c>
      <c r="E11" s="32"/>
      <c r="F11" s="32"/>
      <c r="G11" s="32"/>
      <c r="H11" s="32"/>
      <c r="I11" s="32"/>
      <c r="J11" s="32"/>
      <c r="K11" s="32"/>
      <c r="L11" s="32"/>
      <c r="M11" s="28" t="s">
        <v>23</v>
      </c>
      <c r="N11" s="32"/>
      <c r="O11" s="186" t="s">
        <v>5</v>
      </c>
      <c r="P11" s="186"/>
      <c r="Q11" s="32"/>
      <c r="R11" s="33"/>
    </row>
    <row r="12" spans="1:66" s="1" customFormat="1" ht="18" customHeight="1">
      <c r="B12" s="31"/>
      <c r="C12" s="32"/>
      <c r="D12" s="32"/>
      <c r="E12" s="26" t="s">
        <v>24</v>
      </c>
      <c r="F12" s="32"/>
      <c r="G12" s="32"/>
      <c r="H12" s="32"/>
      <c r="I12" s="32"/>
      <c r="J12" s="32"/>
      <c r="K12" s="32"/>
      <c r="L12" s="32"/>
      <c r="M12" s="28" t="s">
        <v>25</v>
      </c>
      <c r="N12" s="32"/>
      <c r="O12" s="186" t="s">
        <v>5</v>
      </c>
      <c r="P12" s="186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26</v>
      </c>
      <c r="E14" s="32"/>
      <c r="F14" s="32"/>
      <c r="G14" s="32"/>
      <c r="H14" s="32"/>
      <c r="I14" s="32"/>
      <c r="J14" s="32"/>
      <c r="K14" s="32"/>
      <c r="L14" s="32"/>
      <c r="M14" s="28" t="s">
        <v>23</v>
      </c>
      <c r="N14" s="32"/>
      <c r="O14" s="186" t="str">
        <f>IF('Rekapitulácia stavby'!AN13="","",'Rekapitulácia stavby'!AN13)</f>
        <v/>
      </c>
      <c r="P14" s="186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25</v>
      </c>
      <c r="N15" s="32"/>
      <c r="O15" s="186" t="str">
        <f>IF('Rekapitulácia stavby'!AN14="","",'Rekapitulácia stavby'!AN14)</f>
        <v/>
      </c>
      <c r="P15" s="186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23</v>
      </c>
      <c r="N17" s="32"/>
      <c r="O17" s="186" t="s">
        <v>5</v>
      </c>
      <c r="P17" s="186"/>
      <c r="Q17" s="32"/>
      <c r="R17" s="33"/>
    </row>
    <row r="18" spans="2:18" s="1" customFormat="1" ht="18" customHeight="1">
      <c r="B18" s="31"/>
      <c r="C18" s="32"/>
      <c r="D18" s="32"/>
      <c r="E18" s="26" t="s">
        <v>107</v>
      </c>
      <c r="F18" s="32"/>
      <c r="G18" s="32"/>
      <c r="H18" s="32"/>
      <c r="I18" s="32"/>
      <c r="J18" s="32"/>
      <c r="K18" s="32"/>
      <c r="L18" s="32"/>
      <c r="M18" s="28" t="s">
        <v>25</v>
      </c>
      <c r="N18" s="32"/>
      <c r="O18" s="186" t="s">
        <v>5</v>
      </c>
      <c r="P18" s="186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31</v>
      </c>
      <c r="E20" s="32"/>
      <c r="F20" s="32"/>
      <c r="G20" s="32"/>
      <c r="H20" s="32"/>
      <c r="I20" s="32"/>
      <c r="J20" s="32"/>
      <c r="K20" s="32"/>
      <c r="L20" s="32"/>
      <c r="M20" s="28" t="s">
        <v>23</v>
      </c>
      <c r="N20" s="32"/>
      <c r="O20" s="186" t="s">
        <v>5</v>
      </c>
      <c r="P20" s="186"/>
      <c r="Q20" s="32"/>
      <c r="R20" s="33"/>
    </row>
    <row r="21" spans="2:18" s="1" customFormat="1" ht="18" customHeight="1">
      <c r="B21" s="31"/>
      <c r="C21" s="32"/>
      <c r="D21" s="32"/>
      <c r="E21" s="26" t="s">
        <v>108</v>
      </c>
      <c r="F21" s="32"/>
      <c r="G21" s="32"/>
      <c r="H21" s="32"/>
      <c r="I21" s="32"/>
      <c r="J21" s="32"/>
      <c r="K21" s="32"/>
      <c r="L21" s="32"/>
      <c r="M21" s="28" t="s">
        <v>25</v>
      </c>
      <c r="N21" s="32"/>
      <c r="O21" s="186" t="s">
        <v>5</v>
      </c>
      <c r="P21" s="186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7" t="s">
        <v>5</v>
      </c>
      <c r="F24" s="177"/>
      <c r="G24" s="177"/>
      <c r="H24" s="177"/>
      <c r="I24" s="177"/>
      <c r="J24" s="177"/>
      <c r="K24" s="177"/>
      <c r="L24" s="177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109</v>
      </c>
      <c r="E27" s="32"/>
      <c r="F27" s="32"/>
      <c r="G27" s="32"/>
      <c r="H27" s="32"/>
      <c r="I27" s="32"/>
      <c r="J27" s="32"/>
      <c r="K27" s="32"/>
      <c r="L27" s="32"/>
      <c r="M27" s="178">
        <f>N88</f>
        <v>0</v>
      </c>
      <c r="N27" s="178"/>
      <c r="O27" s="178"/>
      <c r="P27" s="178"/>
      <c r="Q27" s="32"/>
      <c r="R27" s="33"/>
    </row>
    <row r="28" spans="2:18" s="1" customFormat="1" ht="14.45" customHeight="1">
      <c r="B28" s="31"/>
      <c r="C28" s="32"/>
      <c r="D28" s="30" t="s">
        <v>110</v>
      </c>
      <c r="E28" s="32"/>
      <c r="F28" s="32"/>
      <c r="G28" s="32"/>
      <c r="H28" s="32"/>
      <c r="I28" s="32"/>
      <c r="J28" s="32"/>
      <c r="K28" s="32"/>
      <c r="L28" s="32"/>
      <c r="M28" s="178">
        <f>N106</f>
        <v>0</v>
      </c>
      <c r="N28" s="178"/>
      <c r="O28" s="178"/>
      <c r="P28" s="178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217">
        <f>ROUND((SUM(BE106:BE107)+SUM(BE125:BE207)), 2)</f>
        <v>0</v>
      </c>
      <c r="I32" s="202"/>
      <c r="J32" s="202"/>
      <c r="K32" s="32"/>
      <c r="L32" s="32"/>
      <c r="M32" s="217">
        <f>ROUND(ROUND((SUM(BE106:BE107)+SUM(BE125:BE207)),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217">
        <f>ROUND((SUM(BF106:BF107)+SUM(BF125:BF207)), 2)</f>
        <v>0</v>
      </c>
      <c r="I33" s="202"/>
      <c r="J33" s="202"/>
      <c r="K33" s="32"/>
      <c r="L33" s="32"/>
      <c r="M33" s="217">
        <f>ROUND(ROUND((SUM(BF106:BF107)+SUM(BF125:BF207)),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217">
        <f>ROUND((SUM(BG106:BG107)+SUM(BG125:BG207)), 2)</f>
        <v>0</v>
      </c>
      <c r="I34" s="202"/>
      <c r="J34" s="202"/>
      <c r="K34" s="32"/>
      <c r="L34" s="32"/>
      <c r="M34" s="217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217">
        <f>ROUND((SUM(BH106:BH107)+SUM(BH125:BH207)), 2)</f>
        <v>0</v>
      </c>
      <c r="I35" s="202"/>
      <c r="J35" s="202"/>
      <c r="K35" s="32"/>
      <c r="L35" s="32"/>
      <c r="M35" s="217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217">
        <f>ROUND((SUM(BI106:BI107)+SUM(BI125:BI207)), 2)</f>
        <v>0</v>
      </c>
      <c r="I36" s="202"/>
      <c r="J36" s="202"/>
      <c r="K36" s="32"/>
      <c r="L36" s="32"/>
      <c r="M36" s="217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213">
        <f>SUM(M30:M36)</f>
        <v>0</v>
      </c>
      <c r="M38" s="213"/>
      <c r="N38" s="213"/>
      <c r="O38" s="213"/>
      <c r="P38" s="214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111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3" t="str">
        <f>F6</f>
        <v>Stavebné úpravy Bytového Domu v obci Močenok</v>
      </c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32"/>
      <c r="R78" s="33"/>
    </row>
    <row r="79" spans="2:18" s="1" customFormat="1" ht="36.950000000000003" customHeight="1">
      <c r="B79" s="31"/>
      <c r="C79" s="65" t="s">
        <v>105</v>
      </c>
      <c r="D79" s="32"/>
      <c r="E79" s="32"/>
      <c r="F79" s="173" t="str">
        <f>F7</f>
        <v>SO01.1 - Zateplenie fasády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05" t="str">
        <f>IF(O9="","",O9)</f>
        <v>3. 1. 2019</v>
      </c>
      <c r="N81" s="205"/>
      <c r="O81" s="205"/>
      <c r="P81" s="205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22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28</v>
      </c>
      <c r="L83" s="32"/>
      <c r="M83" s="186" t="str">
        <f>E18</f>
        <v>JM1, s.r.o.</v>
      </c>
      <c r="N83" s="186"/>
      <c r="O83" s="186"/>
      <c r="P83" s="186"/>
      <c r="Q83" s="186"/>
      <c r="R83" s="33"/>
    </row>
    <row r="84" spans="2:47" s="1" customFormat="1" ht="14.45" customHeight="1">
      <c r="B84" s="31"/>
      <c r="C84" s="28" t="s">
        <v>26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31</v>
      </c>
      <c r="L84" s="32"/>
      <c r="M84" s="186" t="str">
        <f>E21</f>
        <v>Ing. Benka-Goč</v>
      </c>
      <c r="N84" s="186"/>
      <c r="O84" s="186"/>
      <c r="P84" s="186"/>
      <c r="Q84" s="186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5" t="s">
        <v>112</v>
      </c>
      <c r="D86" s="216"/>
      <c r="E86" s="216"/>
      <c r="F86" s="216"/>
      <c r="G86" s="216"/>
      <c r="H86" s="100"/>
      <c r="I86" s="100"/>
      <c r="J86" s="100"/>
      <c r="K86" s="100"/>
      <c r="L86" s="100"/>
      <c r="M86" s="100"/>
      <c r="N86" s="215" t="s">
        <v>113</v>
      </c>
      <c r="O86" s="216"/>
      <c r="P86" s="216"/>
      <c r="Q86" s="216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114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4">
        <f>N125</f>
        <v>0</v>
      </c>
      <c r="O88" s="211"/>
      <c r="P88" s="211"/>
      <c r="Q88" s="211"/>
      <c r="R88" s="33"/>
      <c r="AU88" s="18" t="s">
        <v>115</v>
      </c>
    </row>
    <row r="89" spans="2:47" s="6" customFormat="1" ht="24.95" customHeight="1">
      <c r="B89" s="109"/>
      <c r="C89" s="110"/>
      <c r="D89" s="111" t="s">
        <v>116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9">
        <f>N126</f>
        <v>0</v>
      </c>
      <c r="O89" s="210"/>
      <c r="P89" s="210"/>
      <c r="Q89" s="210"/>
      <c r="R89" s="112"/>
    </row>
    <row r="90" spans="2:47" s="7" customFormat="1" ht="19.899999999999999" customHeight="1">
      <c r="B90" s="113"/>
      <c r="C90" s="114"/>
      <c r="D90" s="115" t="s">
        <v>117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08">
        <f>N127</f>
        <v>0</v>
      </c>
      <c r="O90" s="209"/>
      <c r="P90" s="209"/>
      <c r="Q90" s="209"/>
      <c r="R90" s="116"/>
    </row>
    <row r="91" spans="2:47" s="7" customFormat="1" ht="19.899999999999999" customHeight="1">
      <c r="B91" s="113"/>
      <c r="C91" s="114"/>
      <c r="D91" s="115" t="s">
        <v>118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08">
        <f>N129</f>
        <v>0</v>
      </c>
      <c r="O91" s="209"/>
      <c r="P91" s="209"/>
      <c r="Q91" s="209"/>
      <c r="R91" s="116"/>
    </row>
    <row r="92" spans="2:47" s="7" customFormat="1" ht="19.899999999999999" customHeight="1">
      <c r="B92" s="113"/>
      <c r="C92" s="114"/>
      <c r="D92" s="115" t="s">
        <v>119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08">
        <f>N145</f>
        <v>0</v>
      </c>
      <c r="O92" s="209"/>
      <c r="P92" s="209"/>
      <c r="Q92" s="209"/>
      <c r="R92" s="116"/>
    </row>
    <row r="93" spans="2:47" s="7" customFormat="1" ht="19.899999999999999" customHeight="1">
      <c r="B93" s="113"/>
      <c r="C93" s="114"/>
      <c r="D93" s="115" t="s">
        <v>120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08">
        <f>N165</f>
        <v>0</v>
      </c>
      <c r="O93" s="209"/>
      <c r="P93" s="209"/>
      <c r="Q93" s="209"/>
      <c r="R93" s="116"/>
    </row>
    <row r="94" spans="2:47" s="6" customFormat="1" ht="24.95" customHeight="1">
      <c r="B94" s="109"/>
      <c r="C94" s="110"/>
      <c r="D94" s="111" t="s">
        <v>121</v>
      </c>
      <c r="E94" s="110"/>
      <c r="F94" s="110"/>
      <c r="G94" s="110"/>
      <c r="H94" s="110"/>
      <c r="I94" s="110"/>
      <c r="J94" s="110"/>
      <c r="K94" s="110"/>
      <c r="L94" s="110"/>
      <c r="M94" s="110"/>
      <c r="N94" s="199">
        <f>N167</f>
        <v>0</v>
      </c>
      <c r="O94" s="210"/>
      <c r="P94" s="210"/>
      <c r="Q94" s="210"/>
      <c r="R94" s="112"/>
    </row>
    <row r="95" spans="2:47" s="7" customFormat="1" ht="19.899999999999999" customHeight="1">
      <c r="B95" s="113"/>
      <c r="C95" s="114"/>
      <c r="D95" s="115" t="s">
        <v>122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08">
        <f>N168</f>
        <v>0</v>
      </c>
      <c r="O95" s="209"/>
      <c r="P95" s="209"/>
      <c r="Q95" s="209"/>
      <c r="R95" s="116"/>
    </row>
    <row r="96" spans="2:47" s="7" customFormat="1" ht="19.899999999999999" customHeight="1">
      <c r="B96" s="113"/>
      <c r="C96" s="114"/>
      <c r="D96" s="115" t="s">
        <v>123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08">
        <f>N171</f>
        <v>0</v>
      </c>
      <c r="O96" s="209"/>
      <c r="P96" s="209"/>
      <c r="Q96" s="209"/>
      <c r="R96" s="116"/>
    </row>
    <row r="97" spans="2:21" s="7" customFormat="1" ht="19.899999999999999" customHeight="1">
      <c r="B97" s="113"/>
      <c r="C97" s="114"/>
      <c r="D97" s="115" t="s">
        <v>124</v>
      </c>
      <c r="E97" s="114"/>
      <c r="F97" s="114"/>
      <c r="G97" s="114"/>
      <c r="H97" s="114"/>
      <c r="I97" s="114"/>
      <c r="J97" s="114"/>
      <c r="K97" s="114"/>
      <c r="L97" s="114"/>
      <c r="M97" s="114"/>
      <c r="N97" s="208">
        <f>N174</f>
        <v>0</v>
      </c>
      <c r="O97" s="209"/>
      <c r="P97" s="209"/>
      <c r="Q97" s="209"/>
      <c r="R97" s="116"/>
    </row>
    <row r="98" spans="2:21" s="7" customFormat="1" ht="19.899999999999999" customHeight="1">
      <c r="B98" s="113"/>
      <c r="C98" s="114"/>
      <c r="D98" s="115" t="s">
        <v>125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08">
        <f>N189</f>
        <v>0</v>
      </c>
      <c r="O98" s="209"/>
      <c r="P98" s="209"/>
      <c r="Q98" s="209"/>
      <c r="R98" s="116"/>
    </row>
    <row r="99" spans="2:21" s="7" customFormat="1" ht="19.899999999999999" customHeight="1">
      <c r="B99" s="113"/>
      <c r="C99" s="114"/>
      <c r="D99" s="115" t="s">
        <v>126</v>
      </c>
      <c r="E99" s="114"/>
      <c r="F99" s="114"/>
      <c r="G99" s="114"/>
      <c r="H99" s="114"/>
      <c r="I99" s="114"/>
      <c r="J99" s="114"/>
      <c r="K99" s="114"/>
      <c r="L99" s="114"/>
      <c r="M99" s="114"/>
      <c r="N99" s="208">
        <f>N192</f>
        <v>0</v>
      </c>
      <c r="O99" s="209"/>
      <c r="P99" s="209"/>
      <c r="Q99" s="209"/>
      <c r="R99" s="116"/>
    </row>
    <row r="100" spans="2:21" s="7" customFormat="1" ht="19.899999999999999" customHeight="1">
      <c r="B100" s="113"/>
      <c r="C100" s="114"/>
      <c r="D100" s="115" t="s">
        <v>127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08">
        <f>N196</f>
        <v>0</v>
      </c>
      <c r="O100" s="209"/>
      <c r="P100" s="209"/>
      <c r="Q100" s="209"/>
      <c r="R100" s="116"/>
    </row>
    <row r="101" spans="2:21" s="6" customFormat="1" ht="24.95" customHeight="1">
      <c r="B101" s="109"/>
      <c r="C101" s="110"/>
      <c r="D101" s="111" t="s">
        <v>128</v>
      </c>
      <c r="E101" s="110"/>
      <c r="F101" s="110"/>
      <c r="G101" s="110"/>
      <c r="H101" s="110"/>
      <c r="I101" s="110"/>
      <c r="J101" s="110"/>
      <c r="K101" s="110"/>
      <c r="L101" s="110"/>
      <c r="M101" s="110"/>
      <c r="N101" s="199">
        <f>N199</f>
        <v>0</v>
      </c>
      <c r="O101" s="210"/>
      <c r="P101" s="210"/>
      <c r="Q101" s="210"/>
      <c r="R101" s="112"/>
    </row>
    <row r="102" spans="2:21" s="7" customFormat="1" ht="19.899999999999999" customHeight="1">
      <c r="B102" s="113"/>
      <c r="C102" s="114"/>
      <c r="D102" s="115" t="s">
        <v>129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208">
        <f>N200</f>
        <v>0</v>
      </c>
      <c r="O102" s="209"/>
      <c r="P102" s="209"/>
      <c r="Q102" s="209"/>
      <c r="R102" s="116"/>
    </row>
    <row r="103" spans="2:21" s="6" customFormat="1" ht="24.95" customHeight="1">
      <c r="B103" s="109"/>
      <c r="C103" s="110"/>
      <c r="D103" s="111" t="s">
        <v>130</v>
      </c>
      <c r="E103" s="110"/>
      <c r="F103" s="110"/>
      <c r="G103" s="110"/>
      <c r="H103" s="110"/>
      <c r="I103" s="110"/>
      <c r="J103" s="110"/>
      <c r="K103" s="110"/>
      <c r="L103" s="110"/>
      <c r="M103" s="110"/>
      <c r="N103" s="199">
        <f>N205</f>
        <v>0</v>
      </c>
      <c r="O103" s="210"/>
      <c r="P103" s="210"/>
      <c r="Q103" s="210"/>
      <c r="R103" s="112"/>
    </row>
    <row r="104" spans="2:21" s="7" customFormat="1" ht="19.899999999999999" customHeight="1">
      <c r="B104" s="113"/>
      <c r="C104" s="114"/>
      <c r="D104" s="115" t="s">
        <v>131</v>
      </c>
      <c r="E104" s="114"/>
      <c r="F104" s="114"/>
      <c r="G104" s="114"/>
      <c r="H104" s="114"/>
      <c r="I104" s="114"/>
      <c r="J104" s="114"/>
      <c r="K104" s="114"/>
      <c r="L104" s="114"/>
      <c r="M104" s="114"/>
      <c r="N104" s="208">
        <f>N206</f>
        <v>0</v>
      </c>
      <c r="O104" s="209"/>
      <c r="P104" s="209"/>
      <c r="Q104" s="209"/>
      <c r="R104" s="116"/>
    </row>
    <row r="105" spans="2:21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21" s="1" customFormat="1" ht="29.25" customHeight="1">
      <c r="B106" s="31"/>
      <c r="C106" s="108" t="s">
        <v>132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211">
        <v>0</v>
      </c>
      <c r="O106" s="212"/>
      <c r="P106" s="212"/>
      <c r="Q106" s="212"/>
      <c r="R106" s="33"/>
      <c r="T106" s="117"/>
      <c r="U106" s="118" t="s">
        <v>37</v>
      </c>
    </row>
    <row r="107" spans="2:21" s="1" customFormat="1" ht="18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21" s="1" customFormat="1" ht="29.25" customHeight="1">
      <c r="B108" s="31"/>
      <c r="C108" s="99" t="s">
        <v>98</v>
      </c>
      <c r="D108" s="100"/>
      <c r="E108" s="100"/>
      <c r="F108" s="100"/>
      <c r="G108" s="100"/>
      <c r="H108" s="100"/>
      <c r="I108" s="100"/>
      <c r="J108" s="100"/>
      <c r="K108" s="100"/>
      <c r="L108" s="155">
        <f>ROUND(SUM(N88+N106),2)</f>
        <v>0</v>
      </c>
      <c r="M108" s="155"/>
      <c r="N108" s="155"/>
      <c r="O108" s="155"/>
      <c r="P108" s="155"/>
      <c r="Q108" s="155"/>
      <c r="R108" s="33"/>
    </row>
    <row r="109" spans="2:21" s="1" customFormat="1" ht="6.95" customHeight="1"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7"/>
    </row>
    <row r="113" spans="2:65" s="1" customFormat="1" ht="6.95" customHeight="1"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0"/>
    </row>
    <row r="114" spans="2:65" s="1" customFormat="1" ht="36.950000000000003" customHeight="1">
      <c r="B114" s="31"/>
      <c r="C114" s="171" t="s">
        <v>133</v>
      </c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33"/>
    </row>
    <row r="115" spans="2:65" s="1" customFormat="1" ht="6.9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1" customFormat="1" ht="30" customHeight="1">
      <c r="B116" s="31"/>
      <c r="C116" s="28" t="s">
        <v>14</v>
      </c>
      <c r="D116" s="32"/>
      <c r="E116" s="32"/>
      <c r="F116" s="203" t="str">
        <f>F6</f>
        <v>Stavebné úpravy Bytového Domu v obci Močenok</v>
      </c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32"/>
      <c r="R116" s="33"/>
    </row>
    <row r="117" spans="2:65" s="1" customFormat="1" ht="36.950000000000003" customHeight="1">
      <c r="B117" s="31"/>
      <c r="C117" s="65" t="s">
        <v>105</v>
      </c>
      <c r="D117" s="32"/>
      <c r="E117" s="32"/>
      <c r="F117" s="173" t="str">
        <f>F7</f>
        <v>SO01.1 - Zateplenie fasády</v>
      </c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32"/>
      <c r="R117" s="33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8" customHeight="1">
      <c r="B119" s="31"/>
      <c r="C119" s="28" t="s">
        <v>18</v>
      </c>
      <c r="D119" s="32"/>
      <c r="E119" s="32"/>
      <c r="F119" s="26" t="str">
        <f>F9</f>
        <v>Obec Močenok</v>
      </c>
      <c r="G119" s="32"/>
      <c r="H119" s="32"/>
      <c r="I119" s="32"/>
      <c r="J119" s="32"/>
      <c r="K119" s="28" t="s">
        <v>20</v>
      </c>
      <c r="L119" s="32"/>
      <c r="M119" s="205" t="str">
        <f>IF(O9="","",O9)</f>
        <v>3. 1. 2019</v>
      </c>
      <c r="N119" s="205"/>
      <c r="O119" s="205"/>
      <c r="P119" s="205"/>
      <c r="Q119" s="32"/>
      <c r="R119" s="33"/>
    </row>
    <row r="120" spans="2:65" s="1" customFormat="1" ht="6.9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1" customFormat="1" ht="15">
      <c r="B121" s="31"/>
      <c r="C121" s="28" t="s">
        <v>22</v>
      </c>
      <c r="D121" s="32"/>
      <c r="E121" s="32"/>
      <c r="F121" s="26" t="str">
        <f>E12</f>
        <v>Obec Močenok</v>
      </c>
      <c r="G121" s="32"/>
      <c r="H121" s="32"/>
      <c r="I121" s="32"/>
      <c r="J121" s="32"/>
      <c r="K121" s="28" t="s">
        <v>28</v>
      </c>
      <c r="L121" s="32"/>
      <c r="M121" s="186" t="str">
        <f>E18</f>
        <v>JM1, s.r.o.</v>
      </c>
      <c r="N121" s="186"/>
      <c r="O121" s="186"/>
      <c r="P121" s="186"/>
      <c r="Q121" s="186"/>
      <c r="R121" s="33"/>
    </row>
    <row r="122" spans="2:65" s="1" customFormat="1" ht="14.45" customHeight="1">
      <c r="B122" s="31"/>
      <c r="C122" s="28" t="s">
        <v>26</v>
      </c>
      <c r="D122" s="32"/>
      <c r="E122" s="32"/>
      <c r="F122" s="26" t="str">
        <f>IF(E15="","",E15)</f>
        <v xml:space="preserve"> </v>
      </c>
      <c r="G122" s="32"/>
      <c r="H122" s="32"/>
      <c r="I122" s="32"/>
      <c r="J122" s="32"/>
      <c r="K122" s="28" t="s">
        <v>31</v>
      </c>
      <c r="L122" s="32"/>
      <c r="M122" s="186" t="str">
        <f>E21</f>
        <v>Ing. Benka-Goč</v>
      </c>
      <c r="N122" s="186"/>
      <c r="O122" s="186"/>
      <c r="P122" s="186"/>
      <c r="Q122" s="186"/>
      <c r="R122" s="33"/>
    </row>
    <row r="123" spans="2:65" s="1" customFormat="1" ht="10.3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</row>
    <row r="124" spans="2:65" s="8" customFormat="1" ht="29.25" customHeight="1">
      <c r="B124" s="119"/>
      <c r="C124" s="120" t="s">
        <v>134</v>
      </c>
      <c r="D124" s="121" t="s">
        <v>135</v>
      </c>
      <c r="E124" s="121" t="s">
        <v>55</v>
      </c>
      <c r="F124" s="206" t="s">
        <v>136</v>
      </c>
      <c r="G124" s="206"/>
      <c r="H124" s="206"/>
      <c r="I124" s="206"/>
      <c r="J124" s="121" t="s">
        <v>137</v>
      </c>
      <c r="K124" s="121" t="s">
        <v>138</v>
      </c>
      <c r="L124" s="206" t="s">
        <v>139</v>
      </c>
      <c r="M124" s="206"/>
      <c r="N124" s="206" t="s">
        <v>113</v>
      </c>
      <c r="O124" s="206"/>
      <c r="P124" s="206"/>
      <c r="Q124" s="207"/>
      <c r="R124" s="122"/>
      <c r="T124" s="72" t="s">
        <v>140</v>
      </c>
      <c r="U124" s="73" t="s">
        <v>37</v>
      </c>
      <c r="V124" s="73" t="s">
        <v>141</v>
      </c>
      <c r="W124" s="73" t="s">
        <v>142</v>
      </c>
      <c r="X124" s="73" t="s">
        <v>143</v>
      </c>
      <c r="Y124" s="73" t="s">
        <v>144</v>
      </c>
      <c r="Z124" s="73" t="s">
        <v>145</v>
      </c>
      <c r="AA124" s="74" t="s">
        <v>146</v>
      </c>
    </row>
    <row r="125" spans="2:65" s="1" customFormat="1" ht="29.25" customHeight="1">
      <c r="B125" s="31"/>
      <c r="C125" s="76" t="s">
        <v>109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196">
        <f>BK125</f>
        <v>0</v>
      </c>
      <c r="O125" s="197"/>
      <c r="P125" s="197"/>
      <c r="Q125" s="197"/>
      <c r="R125" s="33"/>
      <c r="T125" s="75"/>
      <c r="U125" s="47"/>
      <c r="V125" s="47"/>
      <c r="W125" s="123">
        <f>W126+W167+W199+W205</f>
        <v>1508.8243371299998</v>
      </c>
      <c r="X125" s="47"/>
      <c r="Y125" s="123">
        <f>Y126+Y167+Y199+Y205</f>
        <v>40.524501650000005</v>
      </c>
      <c r="Z125" s="47"/>
      <c r="AA125" s="124">
        <f>AA126+AA167+AA199+AA205</f>
        <v>4.3840329999999996</v>
      </c>
      <c r="AT125" s="18" t="s">
        <v>72</v>
      </c>
      <c r="AU125" s="18" t="s">
        <v>115</v>
      </c>
      <c r="BK125" s="125">
        <f>BK126+BK167+BK199+BK205</f>
        <v>0</v>
      </c>
    </row>
    <row r="126" spans="2:65" s="9" customFormat="1" ht="37.35" customHeight="1">
      <c r="B126" s="126"/>
      <c r="C126" s="127"/>
      <c r="D126" s="128" t="s">
        <v>116</v>
      </c>
      <c r="E126" s="128"/>
      <c r="F126" s="128"/>
      <c r="G126" s="128"/>
      <c r="H126" s="128"/>
      <c r="I126" s="128"/>
      <c r="J126" s="128"/>
      <c r="K126" s="128"/>
      <c r="L126" s="128"/>
      <c r="M126" s="128"/>
      <c r="N126" s="198">
        <f>BK126</f>
        <v>0</v>
      </c>
      <c r="O126" s="199"/>
      <c r="P126" s="199"/>
      <c r="Q126" s="199"/>
      <c r="R126" s="129"/>
      <c r="T126" s="130"/>
      <c r="U126" s="127"/>
      <c r="V126" s="127"/>
      <c r="W126" s="131">
        <f>W127+W129+W145+W165</f>
        <v>1389.2006691299998</v>
      </c>
      <c r="X126" s="127"/>
      <c r="Y126" s="131">
        <f>Y127+Y129+Y145+Y165</f>
        <v>40.141051150000003</v>
      </c>
      <c r="Z126" s="127"/>
      <c r="AA126" s="132">
        <f>AA127+AA129+AA145+AA165</f>
        <v>4.29352</v>
      </c>
      <c r="AR126" s="133" t="s">
        <v>81</v>
      </c>
      <c r="AT126" s="134" t="s">
        <v>72</v>
      </c>
      <c r="AU126" s="134" t="s">
        <v>73</v>
      </c>
      <c r="AY126" s="133" t="s">
        <v>147</v>
      </c>
      <c r="BK126" s="135">
        <f>BK127+BK129+BK145+BK165</f>
        <v>0</v>
      </c>
    </row>
    <row r="127" spans="2:65" s="9" customFormat="1" ht="19.899999999999999" customHeight="1">
      <c r="B127" s="126"/>
      <c r="C127" s="127"/>
      <c r="D127" s="136" t="s">
        <v>117</v>
      </c>
      <c r="E127" s="136"/>
      <c r="F127" s="136"/>
      <c r="G127" s="136"/>
      <c r="H127" s="136"/>
      <c r="I127" s="136"/>
      <c r="J127" s="136"/>
      <c r="K127" s="136"/>
      <c r="L127" s="136"/>
      <c r="M127" s="136"/>
      <c r="N127" s="200">
        <f>BK127</f>
        <v>0</v>
      </c>
      <c r="O127" s="201"/>
      <c r="P127" s="201"/>
      <c r="Q127" s="201"/>
      <c r="R127" s="129"/>
      <c r="T127" s="130"/>
      <c r="U127" s="127"/>
      <c r="V127" s="127"/>
      <c r="W127" s="131">
        <f>W128</f>
        <v>110.77281599999999</v>
      </c>
      <c r="X127" s="127"/>
      <c r="Y127" s="131">
        <f>Y128</f>
        <v>1.7174080000000001E-2</v>
      </c>
      <c r="Z127" s="127"/>
      <c r="AA127" s="132">
        <f>AA128</f>
        <v>0</v>
      </c>
      <c r="AR127" s="133" t="s">
        <v>81</v>
      </c>
      <c r="AT127" s="134" t="s">
        <v>72</v>
      </c>
      <c r="AU127" s="134" t="s">
        <v>81</v>
      </c>
      <c r="AY127" s="133" t="s">
        <v>147</v>
      </c>
      <c r="BK127" s="135">
        <f>BK128</f>
        <v>0</v>
      </c>
    </row>
    <row r="128" spans="2:65" s="1" customFormat="1" ht="25.5" customHeight="1">
      <c r="B128" s="137"/>
      <c r="C128" s="138" t="s">
        <v>81</v>
      </c>
      <c r="D128" s="138" t="s">
        <v>148</v>
      </c>
      <c r="E128" s="139" t="s">
        <v>149</v>
      </c>
      <c r="F128" s="192" t="s">
        <v>150</v>
      </c>
      <c r="G128" s="192"/>
      <c r="H128" s="192"/>
      <c r="I128" s="192"/>
      <c r="J128" s="140" t="s">
        <v>151</v>
      </c>
      <c r="K128" s="141">
        <v>429.35199999999998</v>
      </c>
      <c r="L128" s="191"/>
      <c r="M128" s="191"/>
      <c r="N128" s="195">
        <f>ROUND(L128*K128,2)</f>
        <v>0</v>
      </c>
      <c r="O128" s="195"/>
      <c r="P128" s="195"/>
      <c r="Q128" s="195"/>
      <c r="R128" s="142"/>
      <c r="T128" s="143" t="s">
        <v>5</v>
      </c>
      <c r="U128" s="40" t="s">
        <v>40</v>
      </c>
      <c r="V128" s="144">
        <v>0.25800000000000001</v>
      </c>
      <c r="W128" s="144">
        <f>V128*K128</f>
        <v>110.77281599999999</v>
      </c>
      <c r="X128" s="144">
        <v>4.0000000000000003E-5</v>
      </c>
      <c r="Y128" s="144">
        <f>X128*K128</f>
        <v>1.7174080000000001E-2</v>
      </c>
      <c r="Z128" s="144">
        <v>0</v>
      </c>
      <c r="AA128" s="145">
        <f>Z128*K128</f>
        <v>0</v>
      </c>
      <c r="AR128" s="18" t="s">
        <v>152</v>
      </c>
      <c r="AT128" s="18" t="s">
        <v>148</v>
      </c>
      <c r="AU128" s="18" t="s">
        <v>153</v>
      </c>
      <c r="AY128" s="18" t="s">
        <v>147</v>
      </c>
      <c r="BE128" s="146">
        <f>IF(U128="základná",N128,0)</f>
        <v>0</v>
      </c>
      <c r="BF128" s="146">
        <f>IF(U128="znížená",N128,0)</f>
        <v>0</v>
      </c>
      <c r="BG128" s="146">
        <f>IF(U128="zákl. prenesená",N128,0)</f>
        <v>0</v>
      </c>
      <c r="BH128" s="146">
        <f>IF(U128="zníž. prenesená",N128,0)</f>
        <v>0</v>
      </c>
      <c r="BI128" s="146">
        <f>IF(U128="nulová",N128,0)</f>
        <v>0</v>
      </c>
      <c r="BJ128" s="18" t="s">
        <v>153</v>
      </c>
      <c r="BK128" s="146">
        <f>ROUND(L128*K128,2)</f>
        <v>0</v>
      </c>
      <c r="BL128" s="18" t="s">
        <v>152</v>
      </c>
      <c r="BM128" s="18" t="s">
        <v>154</v>
      </c>
    </row>
    <row r="129" spans="2:65" s="9" customFormat="1" ht="29.85" customHeight="1">
      <c r="B129" s="126"/>
      <c r="C129" s="127"/>
      <c r="D129" s="136" t="s">
        <v>118</v>
      </c>
      <c r="E129" s="136"/>
      <c r="F129" s="136"/>
      <c r="G129" s="136"/>
      <c r="H129" s="136"/>
      <c r="I129" s="136"/>
      <c r="J129" s="136"/>
      <c r="K129" s="136"/>
      <c r="L129" s="136"/>
      <c r="M129" s="136"/>
      <c r="N129" s="193">
        <f>BK129</f>
        <v>0</v>
      </c>
      <c r="O129" s="194"/>
      <c r="P129" s="194"/>
      <c r="Q129" s="194"/>
      <c r="R129" s="129"/>
      <c r="T129" s="130"/>
      <c r="U129" s="127"/>
      <c r="V129" s="127"/>
      <c r="W129" s="131">
        <f>SUM(W130:W144)</f>
        <v>738.19871087999968</v>
      </c>
      <c r="X129" s="127"/>
      <c r="Y129" s="131">
        <f>SUM(Y130:Y144)</f>
        <v>14.888727820000002</v>
      </c>
      <c r="Z129" s="127"/>
      <c r="AA129" s="132">
        <f>SUM(AA130:AA144)</f>
        <v>0</v>
      </c>
      <c r="AR129" s="133" t="s">
        <v>81</v>
      </c>
      <c r="AT129" s="134" t="s">
        <v>72</v>
      </c>
      <c r="AU129" s="134" t="s">
        <v>81</v>
      </c>
      <c r="AY129" s="133" t="s">
        <v>147</v>
      </c>
      <c r="BK129" s="135">
        <f>SUM(BK130:BK144)</f>
        <v>0</v>
      </c>
    </row>
    <row r="130" spans="2:65" s="1" customFormat="1" ht="25.5" customHeight="1">
      <c r="B130" s="137"/>
      <c r="C130" s="138" t="s">
        <v>153</v>
      </c>
      <c r="D130" s="138" t="s">
        <v>148</v>
      </c>
      <c r="E130" s="139" t="s">
        <v>155</v>
      </c>
      <c r="F130" s="192" t="s">
        <v>156</v>
      </c>
      <c r="G130" s="192"/>
      <c r="H130" s="192"/>
      <c r="I130" s="192"/>
      <c r="J130" s="140" t="s">
        <v>151</v>
      </c>
      <c r="K130" s="141">
        <v>120.301</v>
      </c>
      <c r="L130" s="191"/>
      <c r="M130" s="191"/>
      <c r="N130" s="195">
        <f t="shared" ref="N130:N144" si="0">ROUND(L130*K130,2)</f>
        <v>0</v>
      </c>
      <c r="O130" s="195"/>
      <c r="P130" s="195"/>
      <c r="Q130" s="195"/>
      <c r="R130" s="142"/>
      <c r="T130" s="143" t="s">
        <v>5</v>
      </c>
      <c r="U130" s="40" t="s">
        <v>40</v>
      </c>
      <c r="V130" s="144">
        <v>8.2000000000000003E-2</v>
      </c>
      <c r="W130" s="144">
        <f t="shared" ref="W130:W144" si="1">V130*K130</f>
        <v>9.8646820000000002</v>
      </c>
      <c r="X130" s="144">
        <v>8.0000000000000007E-5</v>
      </c>
      <c r="Y130" s="144">
        <f t="shared" ref="Y130:Y144" si="2">X130*K130</f>
        <v>9.6240800000000001E-3</v>
      </c>
      <c r="Z130" s="144">
        <v>0</v>
      </c>
      <c r="AA130" s="145">
        <f t="shared" ref="AA130:AA144" si="3">Z130*K130</f>
        <v>0</v>
      </c>
      <c r="AR130" s="18" t="s">
        <v>152</v>
      </c>
      <c r="AT130" s="18" t="s">
        <v>148</v>
      </c>
      <c r="AU130" s="18" t="s">
        <v>153</v>
      </c>
      <c r="AY130" s="18" t="s">
        <v>147</v>
      </c>
      <c r="BE130" s="146">
        <f t="shared" ref="BE130:BE144" si="4">IF(U130="základná",N130,0)</f>
        <v>0</v>
      </c>
      <c r="BF130" s="146">
        <f t="shared" ref="BF130:BF144" si="5">IF(U130="znížená",N130,0)</f>
        <v>0</v>
      </c>
      <c r="BG130" s="146">
        <f t="shared" ref="BG130:BG144" si="6">IF(U130="zákl. prenesená",N130,0)</f>
        <v>0</v>
      </c>
      <c r="BH130" s="146">
        <f t="shared" ref="BH130:BH144" si="7">IF(U130="zníž. prenesená",N130,0)</f>
        <v>0</v>
      </c>
      <c r="BI130" s="146">
        <f t="shared" ref="BI130:BI144" si="8">IF(U130="nulová",N130,0)</f>
        <v>0</v>
      </c>
      <c r="BJ130" s="18" t="s">
        <v>153</v>
      </c>
      <c r="BK130" s="146">
        <f t="shared" ref="BK130:BK144" si="9">ROUND(L130*K130,2)</f>
        <v>0</v>
      </c>
      <c r="BL130" s="18" t="s">
        <v>152</v>
      </c>
      <c r="BM130" s="18" t="s">
        <v>157</v>
      </c>
    </row>
    <row r="131" spans="2:65" s="1" customFormat="1" ht="38.25" customHeight="1">
      <c r="B131" s="137"/>
      <c r="C131" s="138" t="s">
        <v>158</v>
      </c>
      <c r="D131" s="138" t="s">
        <v>148</v>
      </c>
      <c r="E131" s="139" t="s">
        <v>159</v>
      </c>
      <c r="F131" s="192" t="s">
        <v>160</v>
      </c>
      <c r="G131" s="192"/>
      <c r="H131" s="192"/>
      <c r="I131" s="192"/>
      <c r="J131" s="140" t="s">
        <v>151</v>
      </c>
      <c r="K131" s="141">
        <v>429.35199999999998</v>
      </c>
      <c r="L131" s="191"/>
      <c r="M131" s="191"/>
      <c r="N131" s="195">
        <f t="shared" si="0"/>
        <v>0</v>
      </c>
      <c r="O131" s="195"/>
      <c r="P131" s="195"/>
      <c r="Q131" s="195"/>
      <c r="R131" s="142"/>
      <c r="T131" s="143" t="s">
        <v>5</v>
      </c>
      <c r="U131" s="40" t="s">
        <v>40</v>
      </c>
      <c r="V131" s="144">
        <v>0.23599999999999999</v>
      </c>
      <c r="W131" s="144">
        <f t="shared" si="1"/>
        <v>101.32707199999999</v>
      </c>
      <c r="X131" s="144">
        <v>1.4500000000000001E-2</v>
      </c>
      <c r="Y131" s="144">
        <f t="shared" si="2"/>
        <v>6.2256039999999997</v>
      </c>
      <c r="Z131" s="144">
        <v>0</v>
      </c>
      <c r="AA131" s="145">
        <f t="shared" si="3"/>
        <v>0</v>
      </c>
      <c r="AR131" s="18" t="s">
        <v>152</v>
      </c>
      <c r="AT131" s="18" t="s">
        <v>148</v>
      </c>
      <c r="AU131" s="18" t="s">
        <v>153</v>
      </c>
      <c r="AY131" s="18" t="s">
        <v>147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8" t="s">
        <v>153</v>
      </c>
      <c r="BK131" s="146">
        <f t="shared" si="9"/>
        <v>0</v>
      </c>
      <c r="BL131" s="18" t="s">
        <v>152</v>
      </c>
      <c r="BM131" s="18" t="s">
        <v>161</v>
      </c>
    </row>
    <row r="132" spans="2:65" s="1" customFormat="1" ht="25.5" customHeight="1">
      <c r="B132" s="137"/>
      <c r="C132" s="138" t="s">
        <v>152</v>
      </c>
      <c r="D132" s="138" t="s">
        <v>148</v>
      </c>
      <c r="E132" s="139" t="s">
        <v>162</v>
      </c>
      <c r="F132" s="192" t="s">
        <v>163</v>
      </c>
      <c r="G132" s="192"/>
      <c r="H132" s="192"/>
      <c r="I132" s="192"/>
      <c r="J132" s="140" t="s">
        <v>151</v>
      </c>
      <c r="K132" s="141">
        <v>340.10199999999998</v>
      </c>
      <c r="L132" s="191"/>
      <c r="M132" s="191"/>
      <c r="N132" s="195">
        <f t="shared" si="0"/>
        <v>0</v>
      </c>
      <c r="O132" s="195"/>
      <c r="P132" s="195"/>
      <c r="Q132" s="195"/>
      <c r="R132" s="142"/>
      <c r="T132" s="143" t="s">
        <v>5</v>
      </c>
      <c r="U132" s="40" t="s">
        <v>40</v>
      </c>
      <c r="V132" s="144">
        <v>0.35861999999999999</v>
      </c>
      <c r="W132" s="144">
        <f t="shared" si="1"/>
        <v>121.96737923999999</v>
      </c>
      <c r="X132" s="144">
        <v>3.0400000000000002E-3</v>
      </c>
      <c r="Y132" s="144">
        <f t="shared" si="2"/>
        <v>1.0339100800000001</v>
      </c>
      <c r="Z132" s="144">
        <v>0</v>
      </c>
      <c r="AA132" s="145">
        <f t="shared" si="3"/>
        <v>0</v>
      </c>
      <c r="AR132" s="18" t="s">
        <v>152</v>
      </c>
      <c r="AT132" s="18" t="s">
        <v>148</v>
      </c>
      <c r="AU132" s="18" t="s">
        <v>153</v>
      </c>
      <c r="AY132" s="18" t="s">
        <v>147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8" t="s">
        <v>153</v>
      </c>
      <c r="BK132" s="146">
        <f t="shared" si="9"/>
        <v>0</v>
      </c>
      <c r="BL132" s="18" t="s">
        <v>152</v>
      </c>
      <c r="BM132" s="18" t="s">
        <v>164</v>
      </c>
    </row>
    <row r="133" spans="2:65" s="1" customFormat="1" ht="25.5" customHeight="1">
      <c r="B133" s="137"/>
      <c r="C133" s="138" t="s">
        <v>165</v>
      </c>
      <c r="D133" s="138" t="s">
        <v>148</v>
      </c>
      <c r="E133" s="139" t="s">
        <v>166</v>
      </c>
      <c r="F133" s="192" t="s">
        <v>167</v>
      </c>
      <c r="G133" s="192"/>
      <c r="H133" s="192"/>
      <c r="I133" s="192"/>
      <c r="J133" s="140" t="s">
        <v>151</v>
      </c>
      <c r="K133" s="141">
        <v>73.41</v>
      </c>
      <c r="L133" s="191"/>
      <c r="M133" s="191"/>
      <c r="N133" s="195">
        <f t="shared" si="0"/>
        <v>0</v>
      </c>
      <c r="O133" s="195"/>
      <c r="P133" s="195"/>
      <c r="Q133" s="195"/>
      <c r="R133" s="142"/>
      <c r="T133" s="143" t="s">
        <v>5</v>
      </c>
      <c r="U133" s="40" t="s">
        <v>40</v>
      </c>
      <c r="V133" s="144">
        <v>0.41699999999999998</v>
      </c>
      <c r="W133" s="144">
        <f t="shared" si="1"/>
        <v>30.611969999999996</v>
      </c>
      <c r="X133" s="144">
        <v>6.1999999999999998E-3</v>
      </c>
      <c r="Y133" s="144">
        <f t="shared" si="2"/>
        <v>0.45514199999999994</v>
      </c>
      <c r="Z133" s="144">
        <v>0</v>
      </c>
      <c r="AA133" s="145">
        <f t="shared" si="3"/>
        <v>0</v>
      </c>
      <c r="AR133" s="18" t="s">
        <v>152</v>
      </c>
      <c r="AT133" s="18" t="s">
        <v>148</v>
      </c>
      <c r="AU133" s="18" t="s">
        <v>153</v>
      </c>
      <c r="AY133" s="18" t="s">
        <v>147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8" t="s">
        <v>153</v>
      </c>
      <c r="BK133" s="146">
        <f t="shared" si="9"/>
        <v>0</v>
      </c>
      <c r="BL133" s="18" t="s">
        <v>152</v>
      </c>
      <c r="BM133" s="18" t="s">
        <v>168</v>
      </c>
    </row>
    <row r="134" spans="2:65" s="1" customFormat="1" ht="25.5" customHeight="1">
      <c r="B134" s="137"/>
      <c r="C134" s="138" t="s">
        <v>169</v>
      </c>
      <c r="D134" s="138" t="s">
        <v>148</v>
      </c>
      <c r="E134" s="139" t="s">
        <v>170</v>
      </c>
      <c r="F134" s="192" t="s">
        <v>171</v>
      </c>
      <c r="G134" s="192"/>
      <c r="H134" s="192"/>
      <c r="I134" s="192"/>
      <c r="J134" s="140" t="s">
        <v>151</v>
      </c>
      <c r="K134" s="141">
        <v>82.87</v>
      </c>
      <c r="L134" s="191"/>
      <c r="M134" s="191"/>
      <c r="N134" s="195">
        <f t="shared" si="0"/>
        <v>0</v>
      </c>
      <c r="O134" s="195"/>
      <c r="P134" s="195"/>
      <c r="Q134" s="195"/>
      <c r="R134" s="142"/>
      <c r="T134" s="143" t="s">
        <v>5</v>
      </c>
      <c r="U134" s="40" t="s">
        <v>40</v>
      </c>
      <c r="V134" s="144">
        <v>0.41799999999999998</v>
      </c>
      <c r="W134" s="144">
        <f t="shared" si="1"/>
        <v>34.639659999999999</v>
      </c>
      <c r="X134" s="144">
        <v>7.3499999999999998E-3</v>
      </c>
      <c r="Y134" s="144">
        <f t="shared" si="2"/>
        <v>0.60909449999999998</v>
      </c>
      <c r="Z134" s="144">
        <v>0</v>
      </c>
      <c r="AA134" s="145">
        <f t="shared" si="3"/>
        <v>0</v>
      </c>
      <c r="AR134" s="18" t="s">
        <v>152</v>
      </c>
      <c r="AT134" s="18" t="s">
        <v>148</v>
      </c>
      <c r="AU134" s="18" t="s">
        <v>153</v>
      </c>
      <c r="AY134" s="18" t="s">
        <v>147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8" t="s">
        <v>153</v>
      </c>
      <c r="BK134" s="146">
        <f t="shared" si="9"/>
        <v>0</v>
      </c>
      <c r="BL134" s="18" t="s">
        <v>152</v>
      </c>
      <c r="BM134" s="18" t="s">
        <v>172</v>
      </c>
    </row>
    <row r="135" spans="2:65" s="1" customFormat="1" ht="25.5" customHeight="1">
      <c r="B135" s="137"/>
      <c r="C135" s="138" t="s">
        <v>173</v>
      </c>
      <c r="D135" s="138" t="s">
        <v>148</v>
      </c>
      <c r="E135" s="139" t="s">
        <v>174</v>
      </c>
      <c r="F135" s="192" t="s">
        <v>175</v>
      </c>
      <c r="G135" s="192"/>
      <c r="H135" s="192"/>
      <c r="I135" s="192"/>
      <c r="J135" s="140" t="s">
        <v>151</v>
      </c>
      <c r="K135" s="141">
        <v>73.41</v>
      </c>
      <c r="L135" s="191"/>
      <c r="M135" s="191"/>
      <c r="N135" s="195">
        <f t="shared" si="0"/>
        <v>0</v>
      </c>
      <c r="O135" s="195"/>
      <c r="P135" s="195"/>
      <c r="Q135" s="195"/>
      <c r="R135" s="142"/>
      <c r="T135" s="143" t="s">
        <v>5</v>
      </c>
      <c r="U135" s="40" t="s">
        <v>40</v>
      </c>
      <c r="V135" s="144">
        <v>9.1999999999999998E-2</v>
      </c>
      <c r="W135" s="144">
        <f t="shared" si="1"/>
        <v>6.7537199999999995</v>
      </c>
      <c r="X135" s="144">
        <v>4.2000000000000002E-4</v>
      </c>
      <c r="Y135" s="144">
        <f t="shared" si="2"/>
        <v>3.0832200000000001E-2</v>
      </c>
      <c r="Z135" s="144">
        <v>0</v>
      </c>
      <c r="AA135" s="145">
        <f t="shared" si="3"/>
        <v>0</v>
      </c>
      <c r="AR135" s="18" t="s">
        <v>152</v>
      </c>
      <c r="AT135" s="18" t="s">
        <v>148</v>
      </c>
      <c r="AU135" s="18" t="s">
        <v>153</v>
      </c>
      <c r="AY135" s="18" t="s">
        <v>147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8" t="s">
        <v>153</v>
      </c>
      <c r="BK135" s="146">
        <f t="shared" si="9"/>
        <v>0</v>
      </c>
      <c r="BL135" s="18" t="s">
        <v>152</v>
      </c>
      <c r="BM135" s="18" t="s">
        <v>176</v>
      </c>
    </row>
    <row r="136" spans="2:65" s="1" customFormat="1" ht="25.5" customHeight="1">
      <c r="B136" s="137"/>
      <c r="C136" s="138" t="s">
        <v>177</v>
      </c>
      <c r="D136" s="138" t="s">
        <v>148</v>
      </c>
      <c r="E136" s="139" t="s">
        <v>178</v>
      </c>
      <c r="F136" s="192" t="s">
        <v>179</v>
      </c>
      <c r="G136" s="192"/>
      <c r="H136" s="192"/>
      <c r="I136" s="192"/>
      <c r="J136" s="140" t="s">
        <v>151</v>
      </c>
      <c r="K136" s="141">
        <v>429.35199999999998</v>
      </c>
      <c r="L136" s="191"/>
      <c r="M136" s="191"/>
      <c r="N136" s="195">
        <f t="shared" si="0"/>
        <v>0</v>
      </c>
      <c r="O136" s="195"/>
      <c r="P136" s="195"/>
      <c r="Q136" s="195"/>
      <c r="R136" s="142"/>
      <c r="T136" s="143" t="s">
        <v>5</v>
      </c>
      <c r="U136" s="40" t="s">
        <v>40</v>
      </c>
      <c r="V136" s="144">
        <v>9.1999999999999998E-2</v>
      </c>
      <c r="W136" s="144">
        <f t="shared" si="1"/>
        <v>39.500383999999997</v>
      </c>
      <c r="X136" s="144">
        <v>4.2000000000000002E-4</v>
      </c>
      <c r="Y136" s="144">
        <f t="shared" si="2"/>
        <v>0.18032783999999999</v>
      </c>
      <c r="Z136" s="144">
        <v>0</v>
      </c>
      <c r="AA136" s="145">
        <f t="shared" si="3"/>
        <v>0</v>
      </c>
      <c r="AR136" s="18" t="s">
        <v>152</v>
      </c>
      <c r="AT136" s="18" t="s">
        <v>148</v>
      </c>
      <c r="AU136" s="18" t="s">
        <v>153</v>
      </c>
      <c r="AY136" s="18" t="s">
        <v>147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8" t="s">
        <v>153</v>
      </c>
      <c r="BK136" s="146">
        <f t="shared" si="9"/>
        <v>0</v>
      </c>
      <c r="BL136" s="18" t="s">
        <v>152</v>
      </c>
      <c r="BM136" s="18" t="s">
        <v>180</v>
      </c>
    </row>
    <row r="137" spans="2:65" s="1" customFormat="1" ht="38.25" customHeight="1">
      <c r="B137" s="137"/>
      <c r="C137" s="138" t="s">
        <v>181</v>
      </c>
      <c r="D137" s="138" t="s">
        <v>148</v>
      </c>
      <c r="E137" s="139" t="s">
        <v>182</v>
      </c>
      <c r="F137" s="192" t="s">
        <v>183</v>
      </c>
      <c r="G137" s="192"/>
      <c r="H137" s="192"/>
      <c r="I137" s="192"/>
      <c r="J137" s="140" t="s">
        <v>151</v>
      </c>
      <c r="K137" s="141">
        <v>260.34199999999998</v>
      </c>
      <c r="L137" s="191"/>
      <c r="M137" s="191"/>
      <c r="N137" s="195">
        <f t="shared" si="0"/>
        <v>0</v>
      </c>
      <c r="O137" s="195"/>
      <c r="P137" s="195"/>
      <c r="Q137" s="195"/>
      <c r="R137" s="142"/>
      <c r="T137" s="143" t="s">
        <v>5</v>
      </c>
      <c r="U137" s="40" t="s">
        <v>40</v>
      </c>
      <c r="V137" s="144">
        <v>0.79</v>
      </c>
      <c r="W137" s="144">
        <f t="shared" si="1"/>
        <v>205.67017999999999</v>
      </c>
      <c r="X137" s="144">
        <v>1.167E-2</v>
      </c>
      <c r="Y137" s="144">
        <f t="shared" si="2"/>
        <v>3.0381911399999999</v>
      </c>
      <c r="Z137" s="144">
        <v>0</v>
      </c>
      <c r="AA137" s="145">
        <f t="shared" si="3"/>
        <v>0</v>
      </c>
      <c r="AR137" s="18" t="s">
        <v>152</v>
      </c>
      <c r="AT137" s="18" t="s">
        <v>148</v>
      </c>
      <c r="AU137" s="18" t="s">
        <v>153</v>
      </c>
      <c r="AY137" s="18" t="s">
        <v>147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8" t="s">
        <v>153</v>
      </c>
      <c r="BK137" s="146">
        <f t="shared" si="9"/>
        <v>0</v>
      </c>
      <c r="BL137" s="18" t="s">
        <v>152</v>
      </c>
      <c r="BM137" s="18" t="s">
        <v>184</v>
      </c>
    </row>
    <row r="138" spans="2:65" s="1" customFormat="1" ht="25.5" customHeight="1">
      <c r="B138" s="137"/>
      <c r="C138" s="138" t="s">
        <v>185</v>
      </c>
      <c r="D138" s="138" t="s">
        <v>148</v>
      </c>
      <c r="E138" s="139" t="s">
        <v>186</v>
      </c>
      <c r="F138" s="192" t="s">
        <v>187</v>
      </c>
      <c r="G138" s="192"/>
      <c r="H138" s="192"/>
      <c r="I138" s="192"/>
      <c r="J138" s="140" t="s">
        <v>151</v>
      </c>
      <c r="K138" s="141">
        <v>18.777999999999999</v>
      </c>
      <c r="L138" s="191"/>
      <c r="M138" s="191"/>
      <c r="N138" s="195">
        <f t="shared" si="0"/>
        <v>0</v>
      </c>
      <c r="O138" s="195"/>
      <c r="P138" s="195"/>
      <c r="Q138" s="195"/>
      <c r="R138" s="142"/>
      <c r="T138" s="143" t="s">
        <v>5</v>
      </c>
      <c r="U138" s="40" t="s">
        <v>40</v>
      </c>
      <c r="V138" s="144">
        <v>0.79037999999999997</v>
      </c>
      <c r="W138" s="144">
        <f t="shared" si="1"/>
        <v>14.841755639999999</v>
      </c>
      <c r="X138" s="144">
        <v>9.3600000000000003E-3</v>
      </c>
      <c r="Y138" s="144">
        <f t="shared" si="2"/>
        <v>0.17576207999999999</v>
      </c>
      <c r="Z138" s="144">
        <v>0</v>
      </c>
      <c r="AA138" s="145">
        <f t="shared" si="3"/>
        <v>0</v>
      </c>
      <c r="AR138" s="18" t="s">
        <v>152</v>
      </c>
      <c r="AT138" s="18" t="s">
        <v>148</v>
      </c>
      <c r="AU138" s="18" t="s">
        <v>153</v>
      </c>
      <c r="AY138" s="18" t="s">
        <v>147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8" t="s">
        <v>153</v>
      </c>
      <c r="BK138" s="146">
        <f t="shared" si="9"/>
        <v>0</v>
      </c>
      <c r="BL138" s="18" t="s">
        <v>152</v>
      </c>
      <c r="BM138" s="18" t="s">
        <v>188</v>
      </c>
    </row>
    <row r="139" spans="2:65" s="1" customFormat="1" ht="25.5" customHeight="1">
      <c r="B139" s="137"/>
      <c r="C139" s="138" t="s">
        <v>189</v>
      </c>
      <c r="D139" s="138" t="s">
        <v>148</v>
      </c>
      <c r="E139" s="139" t="s">
        <v>190</v>
      </c>
      <c r="F139" s="192" t="s">
        <v>191</v>
      </c>
      <c r="G139" s="192"/>
      <c r="H139" s="192"/>
      <c r="I139" s="192"/>
      <c r="J139" s="140" t="s">
        <v>151</v>
      </c>
      <c r="K139" s="141">
        <v>79.760000000000005</v>
      </c>
      <c r="L139" s="191"/>
      <c r="M139" s="191"/>
      <c r="N139" s="195">
        <f t="shared" si="0"/>
        <v>0</v>
      </c>
      <c r="O139" s="195"/>
      <c r="P139" s="195"/>
      <c r="Q139" s="195"/>
      <c r="R139" s="142"/>
      <c r="T139" s="143" t="s">
        <v>5</v>
      </c>
      <c r="U139" s="40" t="s">
        <v>40</v>
      </c>
      <c r="V139" s="144">
        <v>0.91100000000000003</v>
      </c>
      <c r="W139" s="144">
        <f t="shared" si="1"/>
        <v>72.661360000000002</v>
      </c>
      <c r="X139" s="144">
        <v>1.7749999999999998E-2</v>
      </c>
      <c r="Y139" s="144">
        <f t="shared" si="2"/>
        <v>1.41574</v>
      </c>
      <c r="Z139" s="144">
        <v>0</v>
      </c>
      <c r="AA139" s="145">
        <f t="shared" si="3"/>
        <v>0</v>
      </c>
      <c r="AR139" s="18" t="s">
        <v>152</v>
      </c>
      <c r="AT139" s="18" t="s">
        <v>148</v>
      </c>
      <c r="AU139" s="18" t="s">
        <v>153</v>
      </c>
      <c r="AY139" s="18" t="s">
        <v>147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8" t="s">
        <v>153</v>
      </c>
      <c r="BK139" s="146">
        <f t="shared" si="9"/>
        <v>0</v>
      </c>
      <c r="BL139" s="18" t="s">
        <v>152</v>
      </c>
      <c r="BM139" s="18" t="s">
        <v>192</v>
      </c>
    </row>
    <row r="140" spans="2:65" s="1" customFormat="1" ht="25.5" customHeight="1">
      <c r="B140" s="137"/>
      <c r="C140" s="138" t="s">
        <v>193</v>
      </c>
      <c r="D140" s="138" t="s">
        <v>148</v>
      </c>
      <c r="E140" s="139" t="s">
        <v>194</v>
      </c>
      <c r="F140" s="192" t="s">
        <v>195</v>
      </c>
      <c r="G140" s="192"/>
      <c r="H140" s="192"/>
      <c r="I140" s="192"/>
      <c r="J140" s="140" t="s">
        <v>151</v>
      </c>
      <c r="K140" s="141">
        <v>4.2</v>
      </c>
      <c r="L140" s="191"/>
      <c r="M140" s="191"/>
      <c r="N140" s="195">
        <f t="shared" si="0"/>
        <v>0</v>
      </c>
      <c r="O140" s="195"/>
      <c r="P140" s="195"/>
      <c r="Q140" s="195"/>
      <c r="R140" s="142"/>
      <c r="T140" s="143" t="s">
        <v>5</v>
      </c>
      <c r="U140" s="40" t="s">
        <v>40</v>
      </c>
      <c r="V140" s="144">
        <v>1.3260000000000001</v>
      </c>
      <c r="W140" s="144">
        <f t="shared" si="1"/>
        <v>5.5692000000000004</v>
      </c>
      <c r="X140" s="144">
        <v>1.566E-2</v>
      </c>
      <c r="Y140" s="144">
        <f t="shared" si="2"/>
        <v>6.5772000000000011E-2</v>
      </c>
      <c r="Z140" s="144">
        <v>0</v>
      </c>
      <c r="AA140" s="145">
        <f t="shared" si="3"/>
        <v>0</v>
      </c>
      <c r="AR140" s="18" t="s">
        <v>152</v>
      </c>
      <c r="AT140" s="18" t="s">
        <v>148</v>
      </c>
      <c r="AU140" s="18" t="s">
        <v>153</v>
      </c>
      <c r="AY140" s="18" t="s">
        <v>147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8" t="s">
        <v>153</v>
      </c>
      <c r="BK140" s="146">
        <f t="shared" si="9"/>
        <v>0</v>
      </c>
      <c r="BL140" s="18" t="s">
        <v>152</v>
      </c>
      <c r="BM140" s="18" t="s">
        <v>196</v>
      </c>
    </row>
    <row r="141" spans="2:65" s="1" customFormat="1" ht="25.5" customHeight="1">
      <c r="B141" s="137"/>
      <c r="C141" s="138" t="s">
        <v>197</v>
      </c>
      <c r="D141" s="138" t="s">
        <v>148</v>
      </c>
      <c r="E141" s="139" t="s">
        <v>198</v>
      </c>
      <c r="F141" s="192" t="s">
        <v>199</v>
      </c>
      <c r="G141" s="192"/>
      <c r="H141" s="192"/>
      <c r="I141" s="192"/>
      <c r="J141" s="140" t="s">
        <v>151</v>
      </c>
      <c r="K141" s="141">
        <v>73.41</v>
      </c>
      <c r="L141" s="191"/>
      <c r="M141" s="191"/>
      <c r="N141" s="195">
        <f t="shared" si="0"/>
        <v>0</v>
      </c>
      <c r="O141" s="195"/>
      <c r="P141" s="195"/>
      <c r="Q141" s="195"/>
      <c r="R141" s="142"/>
      <c r="T141" s="143" t="s">
        <v>5</v>
      </c>
      <c r="U141" s="40" t="s">
        <v>40</v>
      </c>
      <c r="V141" s="144">
        <v>0.74099999999999999</v>
      </c>
      <c r="W141" s="144">
        <f t="shared" si="1"/>
        <v>54.396809999999995</v>
      </c>
      <c r="X141" s="144">
        <v>1.1990000000000001E-2</v>
      </c>
      <c r="Y141" s="144">
        <f t="shared" si="2"/>
        <v>0.88018589999999997</v>
      </c>
      <c r="Z141" s="144">
        <v>0</v>
      </c>
      <c r="AA141" s="145">
        <f t="shared" si="3"/>
        <v>0</v>
      </c>
      <c r="AR141" s="18" t="s">
        <v>152</v>
      </c>
      <c r="AT141" s="18" t="s">
        <v>148</v>
      </c>
      <c r="AU141" s="18" t="s">
        <v>153</v>
      </c>
      <c r="AY141" s="18" t="s">
        <v>147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8" t="s">
        <v>153</v>
      </c>
      <c r="BK141" s="146">
        <f t="shared" si="9"/>
        <v>0</v>
      </c>
      <c r="BL141" s="18" t="s">
        <v>152</v>
      </c>
      <c r="BM141" s="18" t="s">
        <v>200</v>
      </c>
    </row>
    <row r="142" spans="2:65" s="1" customFormat="1" ht="38.25" customHeight="1">
      <c r="B142" s="137"/>
      <c r="C142" s="138" t="s">
        <v>201</v>
      </c>
      <c r="D142" s="138" t="s">
        <v>148</v>
      </c>
      <c r="E142" s="139" t="s">
        <v>202</v>
      </c>
      <c r="F142" s="192" t="s">
        <v>203</v>
      </c>
      <c r="G142" s="192"/>
      <c r="H142" s="192"/>
      <c r="I142" s="192"/>
      <c r="J142" s="140" t="s">
        <v>151</v>
      </c>
      <c r="K142" s="141">
        <v>2</v>
      </c>
      <c r="L142" s="191"/>
      <c r="M142" s="191"/>
      <c r="N142" s="195">
        <f t="shared" si="0"/>
        <v>0</v>
      </c>
      <c r="O142" s="195"/>
      <c r="P142" s="195"/>
      <c r="Q142" s="195"/>
      <c r="R142" s="142"/>
      <c r="T142" s="143" t="s">
        <v>5</v>
      </c>
      <c r="U142" s="40" t="s">
        <v>40</v>
      </c>
      <c r="V142" s="144">
        <v>1.0467900000000001</v>
      </c>
      <c r="W142" s="144">
        <f t="shared" si="1"/>
        <v>2.0935800000000002</v>
      </c>
      <c r="X142" s="144">
        <v>1.619E-2</v>
      </c>
      <c r="Y142" s="144">
        <f t="shared" si="2"/>
        <v>3.2379999999999999E-2</v>
      </c>
      <c r="Z142" s="144">
        <v>0</v>
      </c>
      <c r="AA142" s="145">
        <f t="shared" si="3"/>
        <v>0</v>
      </c>
      <c r="AR142" s="18" t="s">
        <v>152</v>
      </c>
      <c r="AT142" s="18" t="s">
        <v>148</v>
      </c>
      <c r="AU142" s="18" t="s">
        <v>153</v>
      </c>
      <c r="AY142" s="18" t="s">
        <v>147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8" t="s">
        <v>153</v>
      </c>
      <c r="BK142" s="146">
        <f t="shared" si="9"/>
        <v>0</v>
      </c>
      <c r="BL142" s="18" t="s">
        <v>152</v>
      </c>
      <c r="BM142" s="18" t="s">
        <v>204</v>
      </c>
    </row>
    <row r="143" spans="2:65" s="1" customFormat="1" ht="38.25" customHeight="1">
      <c r="B143" s="137"/>
      <c r="C143" s="138" t="s">
        <v>205</v>
      </c>
      <c r="D143" s="138" t="s">
        <v>148</v>
      </c>
      <c r="E143" s="139" t="s">
        <v>206</v>
      </c>
      <c r="F143" s="192" t="s">
        <v>207</v>
      </c>
      <c r="G143" s="192"/>
      <c r="H143" s="192"/>
      <c r="I143" s="192"/>
      <c r="J143" s="140" t="s">
        <v>151</v>
      </c>
      <c r="K143" s="141">
        <v>13</v>
      </c>
      <c r="L143" s="191"/>
      <c r="M143" s="191"/>
      <c r="N143" s="195">
        <f t="shared" si="0"/>
        <v>0</v>
      </c>
      <c r="O143" s="195"/>
      <c r="P143" s="195"/>
      <c r="Q143" s="195"/>
      <c r="R143" s="142"/>
      <c r="T143" s="143" t="s">
        <v>5</v>
      </c>
      <c r="U143" s="40" t="s">
        <v>40</v>
      </c>
      <c r="V143" s="144">
        <v>1.0467900000000001</v>
      </c>
      <c r="W143" s="144">
        <f t="shared" si="1"/>
        <v>13.608270000000001</v>
      </c>
      <c r="X143" s="144">
        <v>1.7049999999999999E-2</v>
      </c>
      <c r="Y143" s="144">
        <f t="shared" si="2"/>
        <v>0.22164999999999999</v>
      </c>
      <c r="Z143" s="144">
        <v>0</v>
      </c>
      <c r="AA143" s="145">
        <f t="shared" si="3"/>
        <v>0</v>
      </c>
      <c r="AR143" s="18" t="s">
        <v>152</v>
      </c>
      <c r="AT143" s="18" t="s">
        <v>148</v>
      </c>
      <c r="AU143" s="18" t="s">
        <v>153</v>
      </c>
      <c r="AY143" s="18" t="s">
        <v>147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8" t="s">
        <v>153</v>
      </c>
      <c r="BK143" s="146">
        <f t="shared" si="9"/>
        <v>0</v>
      </c>
      <c r="BL143" s="18" t="s">
        <v>152</v>
      </c>
      <c r="BM143" s="18" t="s">
        <v>208</v>
      </c>
    </row>
    <row r="144" spans="2:65" s="1" customFormat="1" ht="25.5" customHeight="1">
      <c r="B144" s="137"/>
      <c r="C144" s="138" t="s">
        <v>209</v>
      </c>
      <c r="D144" s="138" t="s">
        <v>148</v>
      </c>
      <c r="E144" s="139" t="s">
        <v>210</v>
      </c>
      <c r="F144" s="192" t="s">
        <v>211</v>
      </c>
      <c r="G144" s="192"/>
      <c r="H144" s="192"/>
      <c r="I144" s="192"/>
      <c r="J144" s="140" t="s">
        <v>212</v>
      </c>
      <c r="K144" s="141">
        <v>64.8</v>
      </c>
      <c r="L144" s="191"/>
      <c r="M144" s="191"/>
      <c r="N144" s="195">
        <f t="shared" si="0"/>
        <v>0</v>
      </c>
      <c r="O144" s="195"/>
      <c r="P144" s="195"/>
      <c r="Q144" s="195"/>
      <c r="R144" s="142"/>
      <c r="T144" s="143" t="s">
        <v>5</v>
      </c>
      <c r="U144" s="40" t="s">
        <v>40</v>
      </c>
      <c r="V144" s="144">
        <v>0.38106000000000001</v>
      </c>
      <c r="W144" s="144">
        <f t="shared" si="1"/>
        <v>24.692688</v>
      </c>
      <c r="X144" s="144">
        <v>7.9399999999999991E-3</v>
      </c>
      <c r="Y144" s="144">
        <f t="shared" si="2"/>
        <v>0.51451199999999997</v>
      </c>
      <c r="Z144" s="144">
        <v>0</v>
      </c>
      <c r="AA144" s="145">
        <f t="shared" si="3"/>
        <v>0</v>
      </c>
      <c r="AR144" s="18" t="s">
        <v>152</v>
      </c>
      <c r="AT144" s="18" t="s">
        <v>148</v>
      </c>
      <c r="AU144" s="18" t="s">
        <v>153</v>
      </c>
      <c r="AY144" s="18" t="s">
        <v>147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8" t="s">
        <v>153</v>
      </c>
      <c r="BK144" s="146">
        <f t="shared" si="9"/>
        <v>0</v>
      </c>
      <c r="BL144" s="18" t="s">
        <v>152</v>
      </c>
      <c r="BM144" s="18" t="s">
        <v>213</v>
      </c>
    </row>
    <row r="145" spans="2:65" s="9" customFormat="1" ht="29.85" customHeight="1">
      <c r="B145" s="126"/>
      <c r="C145" s="127"/>
      <c r="D145" s="136" t="s">
        <v>119</v>
      </c>
      <c r="E145" s="136"/>
      <c r="F145" s="136"/>
      <c r="G145" s="136"/>
      <c r="H145" s="136"/>
      <c r="I145" s="136"/>
      <c r="J145" s="136"/>
      <c r="K145" s="136"/>
      <c r="L145" s="136"/>
      <c r="M145" s="136"/>
      <c r="N145" s="193">
        <f>BK145</f>
        <v>0</v>
      </c>
      <c r="O145" s="194"/>
      <c r="P145" s="194"/>
      <c r="Q145" s="194"/>
      <c r="R145" s="129"/>
      <c r="T145" s="130"/>
      <c r="U145" s="127"/>
      <c r="V145" s="127"/>
      <c r="W145" s="131">
        <f>SUM(W146:W164)</f>
        <v>441.36185925000001</v>
      </c>
      <c r="X145" s="127"/>
      <c r="Y145" s="131">
        <f>SUM(Y146:Y164)</f>
        <v>25.235149249999999</v>
      </c>
      <c r="Z145" s="127"/>
      <c r="AA145" s="132">
        <f>SUM(AA146:AA164)</f>
        <v>4.29352</v>
      </c>
      <c r="AR145" s="133" t="s">
        <v>81</v>
      </c>
      <c r="AT145" s="134" t="s">
        <v>72</v>
      </c>
      <c r="AU145" s="134" t="s">
        <v>81</v>
      </c>
      <c r="AY145" s="133" t="s">
        <v>147</v>
      </c>
      <c r="BK145" s="135">
        <f>SUM(BK146:BK164)</f>
        <v>0</v>
      </c>
    </row>
    <row r="146" spans="2:65" s="1" customFormat="1" ht="38.25" customHeight="1">
      <c r="B146" s="137"/>
      <c r="C146" s="138" t="s">
        <v>214</v>
      </c>
      <c r="D146" s="138" t="s">
        <v>148</v>
      </c>
      <c r="E146" s="139" t="s">
        <v>215</v>
      </c>
      <c r="F146" s="192" t="s">
        <v>216</v>
      </c>
      <c r="G146" s="192"/>
      <c r="H146" s="192"/>
      <c r="I146" s="192"/>
      <c r="J146" s="140" t="s">
        <v>151</v>
      </c>
      <c r="K146" s="141">
        <v>486.82499999999999</v>
      </c>
      <c r="L146" s="191"/>
      <c r="M146" s="191"/>
      <c r="N146" s="195">
        <f t="shared" ref="N146:N164" si="10">ROUND(L146*K146,2)</f>
        <v>0</v>
      </c>
      <c r="O146" s="195"/>
      <c r="P146" s="195"/>
      <c r="Q146" s="195"/>
      <c r="R146" s="142"/>
      <c r="T146" s="143" t="s">
        <v>5</v>
      </c>
      <c r="U146" s="40" t="s">
        <v>40</v>
      </c>
      <c r="V146" s="144">
        <v>0.14599999999999999</v>
      </c>
      <c r="W146" s="144">
        <f t="shared" ref="W146:W164" si="11">V146*K146</f>
        <v>71.076449999999994</v>
      </c>
      <c r="X146" s="144">
        <v>2.572E-2</v>
      </c>
      <c r="Y146" s="144">
        <f t="shared" ref="Y146:Y164" si="12">X146*K146</f>
        <v>12.521139</v>
      </c>
      <c r="Z146" s="144">
        <v>0</v>
      </c>
      <c r="AA146" s="145">
        <f t="shared" ref="AA146:AA164" si="13">Z146*K146</f>
        <v>0</v>
      </c>
      <c r="AR146" s="18" t="s">
        <v>152</v>
      </c>
      <c r="AT146" s="18" t="s">
        <v>148</v>
      </c>
      <c r="AU146" s="18" t="s">
        <v>153</v>
      </c>
      <c r="AY146" s="18" t="s">
        <v>147</v>
      </c>
      <c r="BE146" s="146">
        <f t="shared" ref="BE146:BE164" si="14">IF(U146="základná",N146,0)</f>
        <v>0</v>
      </c>
      <c r="BF146" s="146">
        <f t="shared" ref="BF146:BF164" si="15">IF(U146="znížená",N146,0)</f>
        <v>0</v>
      </c>
      <c r="BG146" s="146">
        <f t="shared" ref="BG146:BG164" si="16">IF(U146="zákl. prenesená",N146,0)</f>
        <v>0</v>
      </c>
      <c r="BH146" s="146">
        <f t="shared" ref="BH146:BH164" si="17">IF(U146="zníž. prenesená",N146,0)</f>
        <v>0</v>
      </c>
      <c r="BI146" s="146">
        <f t="shared" ref="BI146:BI164" si="18">IF(U146="nulová",N146,0)</f>
        <v>0</v>
      </c>
      <c r="BJ146" s="18" t="s">
        <v>153</v>
      </c>
      <c r="BK146" s="146">
        <f t="shared" ref="BK146:BK164" si="19">ROUND(L146*K146,2)</f>
        <v>0</v>
      </c>
      <c r="BL146" s="18" t="s">
        <v>152</v>
      </c>
      <c r="BM146" s="18" t="s">
        <v>217</v>
      </c>
    </row>
    <row r="147" spans="2:65" s="1" customFormat="1" ht="51" customHeight="1">
      <c r="B147" s="137"/>
      <c r="C147" s="138" t="s">
        <v>218</v>
      </c>
      <c r="D147" s="138" t="s">
        <v>148</v>
      </c>
      <c r="E147" s="139" t="s">
        <v>219</v>
      </c>
      <c r="F147" s="192" t="s">
        <v>220</v>
      </c>
      <c r="G147" s="192"/>
      <c r="H147" s="192"/>
      <c r="I147" s="192"/>
      <c r="J147" s="140" t="s">
        <v>151</v>
      </c>
      <c r="K147" s="141">
        <v>1947.3</v>
      </c>
      <c r="L147" s="191"/>
      <c r="M147" s="191"/>
      <c r="N147" s="195">
        <f t="shared" si="10"/>
        <v>0</v>
      </c>
      <c r="O147" s="195"/>
      <c r="P147" s="195"/>
      <c r="Q147" s="195"/>
      <c r="R147" s="142"/>
      <c r="T147" s="143" t="s">
        <v>5</v>
      </c>
      <c r="U147" s="40" t="s">
        <v>40</v>
      </c>
      <c r="V147" s="144">
        <v>6.0000000000000001E-3</v>
      </c>
      <c r="W147" s="144">
        <f t="shared" si="11"/>
        <v>11.6838</v>
      </c>
      <c r="X147" s="144">
        <v>0</v>
      </c>
      <c r="Y147" s="144">
        <f t="shared" si="12"/>
        <v>0</v>
      </c>
      <c r="Z147" s="144">
        <v>0</v>
      </c>
      <c r="AA147" s="145">
        <f t="shared" si="13"/>
        <v>0</v>
      </c>
      <c r="AR147" s="18" t="s">
        <v>152</v>
      </c>
      <c r="AT147" s="18" t="s">
        <v>148</v>
      </c>
      <c r="AU147" s="18" t="s">
        <v>153</v>
      </c>
      <c r="AY147" s="18" t="s">
        <v>147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8" t="s">
        <v>153</v>
      </c>
      <c r="BK147" s="146">
        <f t="shared" si="19"/>
        <v>0</v>
      </c>
      <c r="BL147" s="18" t="s">
        <v>152</v>
      </c>
      <c r="BM147" s="18" t="s">
        <v>221</v>
      </c>
    </row>
    <row r="148" spans="2:65" s="1" customFormat="1" ht="38.25" customHeight="1">
      <c r="B148" s="137"/>
      <c r="C148" s="138" t="s">
        <v>222</v>
      </c>
      <c r="D148" s="138" t="s">
        <v>148</v>
      </c>
      <c r="E148" s="139" t="s">
        <v>223</v>
      </c>
      <c r="F148" s="192" t="s">
        <v>224</v>
      </c>
      <c r="G148" s="192"/>
      <c r="H148" s="192"/>
      <c r="I148" s="192"/>
      <c r="J148" s="140" t="s">
        <v>151</v>
      </c>
      <c r="K148" s="141">
        <v>486.82499999999999</v>
      </c>
      <c r="L148" s="191"/>
      <c r="M148" s="191"/>
      <c r="N148" s="195">
        <f t="shared" si="10"/>
        <v>0</v>
      </c>
      <c r="O148" s="195"/>
      <c r="P148" s="195"/>
      <c r="Q148" s="195"/>
      <c r="R148" s="142"/>
      <c r="T148" s="143" t="s">
        <v>5</v>
      </c>
      <c r="U148" s="40" t="s">
        <v>40</v>
      </c>
      <c r="V148" s="144">
        <v>0.104</v>
      </c>
      <c r="W148" s="144">
        <f t="shared" si="11"/>
        <v>50.629799999999996</v>
      </c>
      <c r="X148" s="144">
        <v>2.572E-2</v>
      </c>
      <c r="Y148" s="144">
        <f t="shared" si="12"/>
        <v>12.521139</v>
      </c>
      <c r="Z148" s="144">
        <v>0</v>
      </c>
      <c r="AA148" s="145">
        <f t="shared" si="13"/>
        <v>0</v>
      </c>
      <c r="AR148" s="18" t="s">
        <v>152</v>
      </c>
      <c r="AT148" s="18" t="s">
        <v>148</v>
      </c>
      <c r="AU148" s="18" t="s">
        <v>153</v>
      </c>
      <c r="AY148" s="18" t="s">
        <v>147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8" t="s">
        <v>153</v>
      </c>
      <c r="BK148" s="146">
        <f t="shared" si="19"/>
        <v>0</v>
      </c>
      <c r="BL148" s="18" t="s">
        <v>152</v>
      </c>
      <c r="BM148" s="18" t="s">
        <v>225</v>
      </c>
    </row>
    <row r="149" spans="2:65" s="1" customFormat="1" ht="16.5" customHeight="1">
      <c r="B149" s="137"/>
      <c r="C149" s="138" t="s">
        <v>10</v>
      </c>
      <c r="D149" s="138" t="s">
        <v>148</v>
      </c>
      <c r="E149" s="139" t="s">
        <v>226</v>
      </c>
      <c r="F149" s="192" t="s">
        <v>227</v>
      </c>
      <c r="G149" s="192"/>
      <c r="H149" s="192"/>
      <c r="I149" s="192"/>
      <c r="J149" s="140" t="s">
        <v>151</v>
      </c>
      <c r="K149" s="141">
        <v>486.82499999999999</v>
      </c>
      <c r="L149" s="191"/>
      <c r="M149" s="191"/>
      <c r="N149" s="195">
        <f t="shared" si="10"/>
        <v>0</v>
      </c>
      <c r="O149" s="195"/>
      <c r="P149" s="195"/>
      <c r="Q149" s="195"/>
      <c r="R149" s="142"/>
      <c r="T149" s="143" t="s">
        <v>5</v>
      </c>
      <c r="U149" s="40" t="s">
        <v>40</v>
      </c>
      <c r="V149" s="144">
        <v>4.0129999999999999E-2</v>
      </c>
      <c r="W149" s="144">
        <f t="shared" si="11"/>
        <v>19.536287249999997</v>
      </c>
      <c r="X149" s="144">
        <v>5.0000000000000002E-5</v>
      </c>
      <c r="Y149" s="144">
        <f t="shared" si="12"/>
        <v>2.4341250000000002E-2</v>
      </c>
      <c r="Z149" s="144">
        <v>0</v>
      </c>
      <c r="AA149" s="145">
        <f t="shared" si="13"/>
        <v>0</v>
      </c>
      <c r="AR149" s="18" t="s">
        <v>152</v>
      </c>
      <c r="AT149" s="18" t="s">
        <v>148</v>
      </c>
      <c r="AU149" s="18" t="s">
        <v>153</v>
      </c>
      <c r="AY149" s="18" t="s">
        <v>147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8" t="s">
        <v>153</v>
      </c>
      <c r="BK149" s="146">
        <f t="shared" si="19"/>
        <v>0</v>
      </c>
      <c r="BL149" s="18" t="s">
        <v>152</v>
      </c>
      <c r="BM149" s="18" t="s">
        <v>228</v>
      </c>
    </row>
    <row r="150" spans="2:65" s="1" customFormat="1" ht="16.5" customHeight="1">
      <c r="B150" s="137"/>
      <c r="C150" s="138" t="s">
        <v>229</v>
      </c>
      <c r="D150" s="138" t="s">
        <v>148</v>
      </c>
      <c r="E150" s="139" t="s">
        <v>230</v>
      </c>
      <c r="F150" s="192" t="s">
        <v>231</v>
      </c>
      <c r="G150" s="192"/>
      <c r="H150" s="192"/>
      <c r="I150" s="192"/>
      <c r="J150" s="140" t="s">
        <v>151</v>
      </c>
      <c r="K150" s="141">
        <v>486.82499999999999</v>
      </c>
      <c r="L150" s="191"/>
      <c r="M150" s="191"/>
      <c r="N150" s="195">
        <f t="shared" si="10"/>
        <v>0</v>
      </c>
      <c r="O150" s="195"/>
      <c r="P150" s="195"/>
      <c r="Q150" s="195"/>
      <c r="R150" s="142"/>
      <c r="T150" s="143" t="s">
        <v>5</v>
      </c>
      <c r="U150" s="40" t="s">
        <v>40</v>
      </c>
      <c r="V150" s="144">
        <v>0.04</v>
      </c>
      <c r="W150" s="144">
        <f t="shared" si="11"/>
        <v>19.472999999999999</v>
      </c>
      <c r="X150" s="144">
        <v>0</v>
      </c>
      <c r="Y150" s="144">
        <f t="shared" si="12"/>
        <v>0</v>
      </c>
      <c r="Z150" s="144">
        <v>0</v>
      </c>
      <c r="AA150" s="145">
        <f t="shared" si="13"/>
        <v>0</v>
      </c>
      <c r="AR150" s="18" t="s">
        <v>152</v>
      </c>
      <c r="AT150" s="18" t="s">
        <v>148</v>
      </c>
      <c r="AU150" s="18" t="s">
        <v>153</v>
      </c>
      <c r="AY150" s="18" t="s">
        <v>147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8" t="s">
        <v>153</v>
      </c>
      <c r="BK150" s="146">
        <f t="shared" si="19"/>
        <v>0</v>
      </c>
      <c r="BL150" s="18" t="s">
        <v>152</v>
      </c>
      <c r="BM150" s="18" t="s">
        <v>232</v>
      </c>
    </row>
    <row r="151" spans="2:65" s="1" customFormat="1" ht="16.5" customHeight="1">
      <c r="B151" s="137"/>
      <c r="C151" s="138" t="s">
        <v>233</v>
      </c>
      <c r="D151" s="138" t="s">
        <v>148</v>
      </c>
      <c r="E151" s="139" t="s">
        <v>234</v>
      </c>
      <c r="F151" s="192" t="s">
        <v>235</v>
      </c>
      <c r="G151" s="192"/>
      <c r="H151" s="192"/>
      <c r="I151" s="192"/>
      <c r="J151" s="140" t="s">
        <v>151</v>
      </c>
      <c r="K151" s="141">
        <v>547.20000000000005</v>
      </c>
      <c r="L151" s="191"/>
      <c r="M151" s="191"/>
      <c r="N151" s="195">
        <f t="shared" si="10"/>
        <v>0</v>
      </c>
      <c r="O151" s="195"/>
      <c r="P151" s="195"/>
      <c r="Q151" s="195"/>
      <c r="R151" s="142"/>
      <c r="T151" s="143" t="s">
        <v>5</v>
      </c>
      <c r="U151" s="40" t="s">
        <v>40</v>
      </c>
      <c r="V151" s="144">
        <v>0.32400000000000001</v>
      </c>
      <c r="W151" s="144">
        <f t="shared" si="11"/>
        <v>177.29280000000003</v>
      </c>
      <c r="X151" s="144">
        <v>5.0000000000000002E-5</v>
      </c>
      <c r="Y151" s="144">
        <f t="shared" si="12"/>
        <v>2.7360000000000002E-2</v>
      </c>
      <c r="Z151" s="144">
        <v>0</v>
      </c>
      <c r="AA151" s="145">
        <f t="shared" si="13"/>
        <v>0</v>
      </c>
      <c r="AR151" s="18" t="s">
        <v>152</v>
      </c>
      <c r="AT151" s="18" t="s">
        <v>148</v>
      </c>
      <c r="AU151" s="18" t="s">
        <v>153</v>
      </c>
      <c r="AY151" s="18" t="s">
        <v>147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8" t="s">
        <v>153</v>
      </c>
      <c r="BK151" s="146">
        <f t="shared" si="19"/>
        <v>0</v>
      </c>
      <c r="BL151" s="18" t="s">
        <v>152</v>
      </c>
      <c r="BM151" s="18" t="s">
        <v>236</v>
      </c>
    </row>
    <row r="152" spans="2:65" s="1" customFormat="1" ht="16.5" customHeight="1">
      <c r="B152" s="137"/>
      <c r="C152" s="138" t="s">
        <v>237</v>
      </c>
      <c r="D152" s="138" t="s">
        <v>148</v>
      </c>
      <c r="E152" s="139" t="s">
        <v>238</v>
      </c>
      <c r="F152" s="192" t="s">
        <v>239</v>
      </c>
      <c r="G152" s="192"/>
      <c r="H152" s="192"/>
      <c r="I152" s="192"/>
      <c r="J152" s="140" t="s">
        <v>212</v>
      </c>
      <c r="K152" s="141">
        <v>57</v>
      </c>
      <c r="L152" s="191"/>
      <c r="M152" s="191"/>
      <c r="N152" s="195">
        <f t="shared" si="10"/>
        <v>0</v>
      </c>
      <c r="O152" s="195"/>
      <c r="P152" s="195"/>
      <c r="Q152" s="195"/>
      <c r="R152" s="142"/>
      <c r="T152" s="143" t="s">
        <v>5</v>
      </c>
      <c r="U152" s="40" t="s">
        <v>40</v>
      </c>
      <c r="V152" s="144">
        <v>0.188</v>
      </c>
      <c r="W152" s="144">
        <f t="shared" si="11"/>
        <v>10.715999999999999</v>
      </c>
      <c r="X152" s="144">
        <v>5.0000000000000002E-5</v>
      </c>
      <c r="Y152" s="144">
        <f t="shared" si="12"/>
        <v>2.8500000000000001E-3</v>
      </c>
      <c r="Z152" s="144">
        <v>0</v>
      </c>
      <c r="AA152" s="145">
        <f t="shared" si="13"/>
        <v>0</v>
      </c>
      <c r="AR152" s="18" t="s">
        <v>152</v>
      </c>
      <c r="AT152" s="18" t="s">
        <v>148</v>
      </c>
      <c r="AU152" s="18" t="s">
        <v>153</v>
      </c>
      <c r="AY152" s="18" t="s">
        <v>147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8" t="s">
        <v>153</v>
      </c>
      <c r="BK152" s="146">
        <f t="shared" si="19"/>
        <v>0</v>
      </c>
      <c r="BL152" s="18" t="s">
        <v>152</v>
      </c>
      <c r="BM152" s="18" t="s">
        <v>240</v>
      </c>
    </row>
    <row r="153" spans="2:65" s="1" customFormat="1" ht="16.5" customHeight="1">
      <c r="B153" s="137"/>
      <c r="C153" s="138" t="s">
        <v>241</v>
      </c>
      <c r="D153" s="138" t="s">
        <v>148</v>
      </c>
      <c r="E153" s="139" t="s">
        <v>242</v>
      </c>
      <c r="F153" s="192" t="s">
        <v>243</v>
      </c>
      <c r="G153" s="192"/>
      <c r="H153" s="192"/>
      <c r="I153" s="192"/>
      <c r="J153" s="140" t="s">
        <v>212</v>
      </c>
      <c r="K153" s="141">
        <v>57</v>
      </c>
      <c r="L153" s="191"/>
      <c r="M153" s="191"/>
      <c r="N153" s="195">
        <f t="shared" si="10"/>
        <v>0</v>
      </c>
      <c r="O153" s="195"/>
      <c r="P153" s="195"/>
      <c r="Q153" s="195"/>
      <c r="R153" s="142"/>
      <c r="T153" s="143" t="s">
        <v>5</v>
      </c>
      <c r="U153" s="40" t="s">
        <v>40</v>
      </c>
      <c r="V153" s="144">
        <v>0.188</v>
      </c>
      <c r="W153" s="144">
        <f t="shared" si="11"/>
        <v>10.715999999999999</v>
      </c>
      <c r="X153" s="144">
        <v>8.0000000000000007E-5</v>
      </c>
      <c r="Y153" s="144">
        <f t="shared" si="12"/>
        <v>4.5600000000000007E-3</v>
      </c>
      <c r="Z153" s="144">
        <v>0</v>
      </c>
      <c r="AA153" s="145">
        <f t="shared" si="13"/>
        <v>0</v>
      </c>
      <c r="AR153" s="18" t="s">
        <v>152</v>
      </c>
      <c r="AT153" s="18" t="s">
        <v>148</v>
      </c>
      <c r="AU153" s="18" t="s">
        <v>153</v>
      </c>
      <c r="AY153" s="18" t="s">
        <v>147</v>
      </c>
      <c r="BE153" s="146">
        <f t="shared" si="14"/>
        <v>0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8" t="s">
        <v>153</v>
      </c>
      <c r="BK153" s="146">
        <f t="shared" si="19"/>
        <v>0</v>
      </c>
      <c r="BL153" s="18" t="s">
        <v>152</v>
      </c>
      <c r="BM153" s="18" t="s">
        <v>244</v>
      </c>
    </row>
    <row r="154" spans="2:65" s="1" customFormat="1" ht="16.5" customHeight="1">
      <c r="B154" s="137"/>
      <c r="C154" s="138" t="s">
        <v>245</v>
      </c>
      <c r="D154" s="138" t="s">
        <v>148</v>
      </c>
      <c r="E154" s="139" t="s">
        <v>246</v>
      </c>
      <c r="F154" s="192" t="s">
        <v>247</v>
      </c>
      <c r="G154" s="192"/>
      <c r="H154" s="192"/>
      <c r="I154" s="192"/>
      <c r="J154" s="140" t="s">
        <v>212</v>
      </c>
      <c r="K154" s="141">
        <v>162.5</v>
      </c>
      <c r="L154" s="191"/>
      <c r="M154" s="191"/>
      <c r="N154" s="195">
        <f t="shared" si="10"/>
        <v>0</v>
      </c>
      <c r="O154" s="195"/>
      <c r="P154" s="195"/>
      <c r="Q154" s="195"/>
      <c r="R154" s="142"/>
      <c r="T154" s="143" t="s">
        <v>5</v>
      </c>
      <c r="U154" s="40" t="s">
        <v>40</v>
      </c>
      <c r="V154" s="144">
        <v>9.4E-2</v>
      </c>
      <c r="W154" s="144">
        <f t="shared" si="11"/>
        <v>15.275</v>
      </c>
      <c r="X154" s="144">
        <v>3.0000000000000001E-5</v>
      </c>
      <c r="Y154" s="144">
        <f t="shared" si="12"/>
        <v>4.875E-3</v>
      </c>
      <c r="Z154" s="144">
        <v>0</v>
      </c>
      <c r="AA154" s="145">
        <f t="shared" si="13"/>
        <v>0</v>
      </c>
      <c r="AR154" s="18" t="s">
        <v>152</v>
      </c>
      <c r="AT154" s="18" t="s">
        <v>148</v>
      </c>
      <c r="AU154" s="18" t="s">
        <v>153</v>
      </c>
      <c r="AY154" s="18" t="s">
        <v>147</v>
      </c>
      <c r="BE154" s="146">
        <f t="shared" si="14"/>
        <v>0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8" t="s">
        <v>153</v>
      </c>
      <c r="BK154" s="146">
        <f t="shared" si="19"/>
        <v>0</v>
      </c>
      <c r="BL154" s="18" t="s">
        <v>152</v>
      </c>
      <c r="BM154" s="18" t="s">
        <v>248</v>
      </c>
    </row>
    <row r="155" spans="2:65" s="1" customFormat="1" ht="25.5" customHeight="1">
      <c r="B155" s="137"/>
      <c r="C155" s="138" t="s">
        <v>249</v>
      </c>
      <c r="D155" s="138" t="s">
        <v>148</v>
      </c>
      <c r="E155" s="139" t="s">
        <v>250</v>
      </c>
      <c r="F155" s="192" t="s">
        <v>251</v>
      </c>
      <c r="G155" s="192"/>
      <c r="H155" s="192"/>
      <c r="I155" s="192"/>
      <c r="J155" s="140" t="s">
        <v>212</v>
      </c>
      <c r="K155" s="141">
        <v>65.400000000000006</v>
      </c>
      <c r="L155" s="191"/>
      <c r="M155" s="191"/>
      <c r="N155" s="195">
        <f t="shared" si="10"/>
        <v>0</v>
      </c>
      <c r="O155" s="195"/>
      <c r="P155" s="195"/>
      <c r="Q155" s="195"/>
      <c r="R155" s="142"/>
      <c r="T155" s="143" t="s">
        <v>5</v>
      </c>
      <c r="U155" s="40" t="s">
        <v>40</v>
      </c>
      <c r="V155" s="144">
        <v>9.4E-2</v>
      </c>
      <c r="W155" s="144">
        <f t="shared" si="11"/>
        <v>6.1476000000000006</v>
      </c>
      <c r="X155" s="144">
        <v>4.0000000000000003E-5</v>
      </c>
      <c r="Y155" s="144">
        <f t="shared" si="12"/>
        <v>2.6160000000000003E-3</v>
      </c>
      <c r="Z155" s="144">
        <v>0</v>
      </c>
      <c r="AA155" s="145">
        <f t="shared" si="13"/>
        <v>0</v>
      </c>
      <c r="AR155" s="18" t="s">
        <v>152</v>
      </c>
      <c r="AT155" s="18" t="s">
        <v>148</v>
      </c>
      <c r="AU155" s="18" t="s">
        <v>153</v>
      </c>
      <c r="AY155" s="18" t="s">
        <v>147</v>
      </c>
      <c r="BE155" s="146">
        <f t="shared" si="14"/>
        <v>0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8" t="s">
        <v>153</v>
      </c>
      <c r="BK155" s="146">
        <f t="shared" si="19"/>
        <v>0</v>
      </c>
      <c r="BL155" s="18" t="s">
        <v>152</v>
      </c>
      <c r="BM155" s="18" t="s">
        <v>252</v>
      </c>
    </row>
    <row r="156" spans="2:65" s="1" customFormat="1" ht="16.5" customHeight="1">
      <c r="B156" s="137"/>
      <c r="C156" s="138" t="s">
        <v>253</v>
      </c>
      <c r="D156" s="138" t="s">
        <v>148</v>
      </c>
      <c r="E156" s="139" t="s">
        <v>254</v>
      </c>
      <c r="F156" s="192" t="s">
        <v>255</v>
      </c>
      <c r="G156" s="192"/>
      <c r="H156" s="192"/>
      <c r="I156" s="192"/>
      <c r="J156" s="140" t="s">
        <v>212</v>
      </c>
      <c r="K156" s="141">
        <v>25</v>
      </c>
      <c r="L156" s="191"/>
      <c r="M156" s="191"/>
      <c r="N156" s="195">
        <f t="shared" si="10"/>
        <v>0</v>
      </c>
      <c r="O156" s="195"/>
      <c r="P156" s="195"/>
      <c r="Q156" s="195"/>
      <c r="R156" s="142"/>
      <c r="T156" s="143" t="s">
        <v>5</v>
      </c>
      <c r="U156" s="40" t="s">
        <v>40</v>
      </c>
      <c r="V156" s="144">
        <v>9.4E-2</v>
      </c>
      <c r="W156" s="144">
        <f t="shared" si="11"/>
        <v>2.35</v>
      </c>
      <c r="X156" s="144">
        <v>5.0000000000000002E-5</v>
      </c>
      <c r="Y156" s="144">
        <f t="shared" si="12"/>
        <v>1.25E-3</v>
      </c>
      <c r="Z156" s="144">
        <v>0</v>
      </c>
      <c r="AA156" s="145">
        <f t="shared" si="13"/>
        <v>0</v>
      </c>
      <c r="AR156" s="18" t="s">
        <v>152</v>
      </c>
      <c r="AT156" s="18" t="s">
        <v>148</v>
      </c>
      <c r="AU156" s="18" t="s">
        <v>153</v>
      </c>
      <c r="AY156" s="18" t="s">
        <v>147</v>
      </c>
      <c r="BE156" s="146">
        <f t="shared" si="14"/>
        <v>0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8" t="s">
        <v>153</v>
      </c>
      <c r="BK156" s="146">
        <f t="shared" si="19"/>
        <v>0</v>
      </c>
      <c r="BL156" s="18" t="s">
        <v>152</v>
      </c>
      <c r="BM156" s="18" t="s">
        <v>256</v>
      </c>
    </row>
    <row r="157" spans="2:65" s="1" customFormat="1" ht="16.5" customHeight="1">
      <c r="B157" s="137"/>
      <c r="C157" s="138" t="s">
        <v>257</v>
      </c>
      <c r="D157" s="138" t="s">
        <v>148</v>
      </c>
      <c r="E157" s="139" t="s">
        <v>258</v>
      </c>
      <c r="F157" s="192" t="s">
        <v>259</v>
      </c>
      <c r="G157" s="192"/>
      <c r="H157" s="192"/>
      <c r="I157" s="192"/>
      <c r="J157" s="140" t="s">
        <v>212</v>
      </c>
      <c r="K157" s="141">
        <v>143.69999999999999</v>
      </c>
      <c r="L157" s="191"/>
      <c r="M157" s="191"/>
      <c r="N157" s="195">
        <f t="shared" si="10"/>
        <v>0</v>
      </c>
      <c r="O157" s="195"/>
      <c r="P157" s="195"/>
      <c r="Q157" s="195"/>
      <c r="R157" s="142"/>
      <c r="T157" s="143" t="s">
        <v>5</v>
      </c>
      <c r="U157" s="40" t="s">
        <v>40</v>
      </c>
      <c r="V157" s="144">
        <v>9.4420000000000004E-2</v>
      </c>
      <c r="W157" s="144">
        <f t="shared" si="11"/>
        <v>13.568154</v>
      </c>
      <c r="X157" s="144">
        <v>8.7000000000000001E-4</v>
      </c>
      <c r="Y157" s="144">
        <f t="shared" si="12"/>
        <v>0.12501899999999999</v>
      </c>
      <c r="Z157" s="144">
        <v>0</v>
      </c>
      <c r="AA157" s="145">
        <f t="shared" si="13"/>
        <v>0</v>
      </c>
      <c r="AR157" s="18" t="s">
        <v>152</v>
      </c>
      <c r="AT157" s="18" t="s">
        <v>148</v>
      </c>
      <c r="AU157" s="18" t="s">
        <v>153</v>
      </c>
      <c r="AY157" s="18" t="s">
        <v>147</v>
      </c>
      <c r="BE157" s="146">
        <f t="shared" si="14"/>
        <v>0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8" t="s">
        <v>153</v>
      </c>
      <c r="BK157" s="146">
        <f t="shared" si="19"/>
        <v>0</v>
      </c>
      <c r="BL157" s="18" t="s">
        <v>152</v>
      </c>
      <c r="BM157" s="18" t="s">
        <v>260</v>
      </c>
    </row>
    <row r="158" spans="2:65" s="1" customFormat="1" ht="38.25" customHeight="1">
      <c r="B158" s="137"/>
      <c r="C158" s="138" t="s">
        <v>261</v>
      </c>
      <c r="D158" s="138" t="s">
        <v>148</v>
      </c>
      <c r="E158" s="139" t="s">
        <v>262</v>
      </c>
      <c r="F158" s="192" t="s">
        <v>263</v>
      </c>
      <c r="G158" s="192"/>
      <c r="H158" s="192"/>
      <c r="I158" s="192"/>
      <c r="J158" s="140" t="s">
        <v>151</v>
      </c>
      <c r="K158" s="141">
        <v>429.35199999999998</v>
      </c>
      <c r="L158" s="191"/>
      <c r="M158" s="191"/>
      <c r="N158" s="195">
        <f t="shared" si="10"/>
        <v>0</v>
      </c>
      <c r="O158" s="195"/>
      <c r="P158" s="195"/>
      <c r="Q158" s="195"/>
      <c r="R158" s="142"/>
      <c r="T158" s="143" t="s">
        <v>5</v>
      </c>
      <c r="U158" s="40" t="s">
        <v>40</v>
      </c>
      <c r="V158" s="144">
        <v>4.9000000000000002E-2</v>
      </c>
      <c r="W158" s="144">
        <f t="shared" si="11"/>
        <v>21.038247999999999</v>
      </c>
      <c r="X158" s="144">
        <v>0</v>
      </c>
      <c r="Y158" s="144">
        <f t="shared" si="12"/>
        <v>0</v>
      </c>
      <c r="Z158" s="144">
        <v>0.01</v>
      </c>
      <c r="AA158" s="145">
        <f t="shared" si="13"/>
        <v>4.29352</v>
      </c>
      <c r="AR158" s="18" t="s">
        <v>152</v>
      </c>
      <c r="AT158" s="18" t="s">
        <v>148</v>
      </c>
      <c r="AU158" s="18" t="s">
        <v>153</v>
      </c>
      <c r="AY158" s="18" t="s">
        <v>147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8" t="s">
        <v>153</v>
      </c>
      <c r="BK158" s="146">
        <f t="shared" si="19"/>
        <v>0</v>
      </c>
      <c r="BL158" s="18" t="s">
        <v>152</v>
      </c>
      <c r="BM158" s="18" t="s">
        <v>264</v>
      </c>
    </row>
    <row r="159" spans="2:65" s="1" customFormat="1" ht="38.25" customHeight="1">
      <c r="B159" s="137"/>
      <c r="C159" s="138" t="s">
        <v>265</v>
      </c>
      <c r="D159" s="138" t="s">
        <v>148</v>
      </c>
      <c r="E159" s="139" t="s">
        <v>266</v>
      </c>
      <c r="F159" s="192" t="s">
        <v>267</v>
      </c>
      <c r="G159" s="192"/>
      <c r="H159" s="192"/>
      <c r="I159" s="192"/>
      <c r="J159" s="140" t="s">
        <v>268</v>
      </c>
      <c r="K159" s="141">
        <v>4.3840000000000003</v>
      </c>
      <c r="L159" s="191"/>
      <c r="M159" s="191"/>
      <c r="N159" s="195">
        <f t="shared" si="10"/>
        <v>0</v>
      </c>
      <c r="O159" s="195"/>
      <c r="P159" s="195"/>
      <c r="Q159" s="195"/>
      <c r="R159" s="142"/>
      <c r="T159" s="143" t="s">
        <v>5</v>
      </c>
      <c r="U159" s="40" t="s">
        <v>40</v>
      </c>
      <c r="V159" s="144">
        <v>0.88200000000000001</v>
      </c>
      <c r="W159" s="144">
        <f t="shared" si="11"/>
        <v>3.8666880000000003</v>
      </c>
      <c r="X159" s="144">
        <v>0</v>
      </c>
      <c r="Y159" s="144">
        <f t="shared" si="12"/>
        <v>0</v>
      </c>
      <c r="Z159" s="144">
        <v>0</v>
      </c>
      <c r="AA159" s="145">
        <f t="shared" si="13"/>
        <v>0</v>
      </c>
      <c r="AR159" s="18" t="s">
        <v>152</v>
      </c>
      <c r="AT159" s="18" t="s">
        <v>148</v>
      </c>
      <c r="AU159" s="18" t="s">
        <v>153</v>
      </c>
      <c r="AY159" s="18" t="s">
        <v>147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8" t="s">
        <v>153</v>
      </c>
      <c r="BK159" s="146">
        <f t="shared" si="19"/>
        <v>0</v>
      </c>
      <c r="BL159" s="18" t="s">
        <v>152</v>
      </c>
      <c r="BM159" s="18" t="s">
        <v>269</v>
      </c>
    </row>
    <row r="160" spans="2:65" s="1" customFormat="1" ht="25.5" customHeight="1">
      <c r="B160" s="137"/>
      <c r="C160" s="138" t="s">
        <v>270</v>
      </c>
      <c r="D160" s="138" t="s">
        <v>148</v>
      </c>
      <c r="E160" s="139" t="s">
        <v>271</v>
      </c>
      <c r="F160" s="192" t="s">
        <v>272</v>
      </c>
      <c r="G160" s="192"/>
      <c r="H160" s="192"/>
      <c r="I160" s="192"/>
      <c r="J160" s="140" t="s">
        <v>268</v>
      </c>
      <c r="K160" s="141">
        <v>4.3840000000000003</v>
      </c>
      <c r="L160" s="191"/>
      <c r="M160" s="191"/>
      <c r="N160" s="195">
        <f t="shared" si="10"/>
        <v>0</v>
      </c>
      <c r="O160" s="195"/>
      <c r="P160" s="195"/>
      <c r="Q160" s="195"/>
      <c r="R160" s="142"/>
      <c r="T160" s="143" t="s">
        <v>5</v>
      </c>
      <c r="U160" s="40" t="s">
        <v>40</v>
      </c>
      <c r="V160" s="144">
        <v>0.59799999999999998</v>
      </c>
      <c r="W160" s="144">
        <f t="shared" si="11"/>
        <v>2.621632</v>
      </c>
      <c r="X160" s="144">
        <v>0</v>
      </c>
      <c r="Y160" s="144">
        <f t="shared" si="12"/>
        <v>0</v>
      </c>
      <c r="Z160" s="144">
        <v>0</v>
      </c>
      <c r="AA160" s="145">
        <f t="shared" si="13"/>
        <v>0</v>
      </c>
      <c r="AR160" s="18" t="s">
        <v>152</v>
      </c>
      <c r="AT160" s="18" t="s">
        <v>148</v>
      </c>
      <c r="AU160" s="18" t="s">
        <v>153</v>
      </c>
      <c r="AY160" s="18" t="s">
        <v>147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8" t="s">
        <v>153</v>
      </c>
      <c r="BK160" s="146">
        <f t="shared" si="19"/>
        <v>0</v>
      </c>
      <c r="BL160" s="18" t="s">
        <v>152</v>
      </c>
      <c r="BM160" s="18" t="s">
        <v>273</v>
      </c>
    </row>
    <row r="161" spans="2:65" s="1" customFormat="1" ht="25.5" customHeight="1">
      <c r="B161" s="137"/>
      <c r="C161" s="138" t="s">
        <v>274</v>
      </c>
      <c r="D161" s="138" t="s">
        <v>148</v>
      </c>
      <c r="E161" s="139" t="s">
        <v>275</v>
      </c>
      <c r="F161" s="192" t="s">
        <v>276</v>
      </c>
      <c r="G161" s="192"/>
      <c r="H161" s="192"/>
      <c r="I161" s="192"/>
      <c r="J161" s="140" t="s">
        <v>268</v>
      </c>
      <c r="K161" s="141">
        <v>21.92</v>
      </c>
      <c r="L161" s="191"/>
      <c r="M161" s="191"/>
      <c r="N161" s="195">
        <f t="shared" si="10"/>
        <v>0</v>
      </c>
      <c r="O161" s="195"/>
      <c r="P161" s="195"/>
      <c r="Q161" s="195"/>
      <c r="R161" s="142"/>
      <c r="T161" s="143" t="s">
        <v>5</v>
      </c>
      <c r="U161" s="40" t="s">
        <v>40</v>
      </c>
      <c r="V161" s="144">
        <v>7.0000000000000001E-3</v>
      </c>
      <c r="W161" s="144">
        <f t="shared" si="11"/>
        <v>0.15344000000000002</v>
      </c>
      <c r="X161" s="144">
        <v>0</v>
      </c>
      <c r="Y161" s="144">
        <f t="shared" si="12"/>
        <v>0</v>
      </c>
      <c r="Z161" s="144">
        <v>0</v>
      </c>
      <c r="AA161" s="145">
        <f t="shared" si="13"/>
        <v>0</v>
      </c>
      <c r="AR161" s="18" t="s">
        <v>152</v>
      </c>
      <c r="AT161" s="18" t="s">
        <v>148</v>
      </c>
      <c r="AU161" s="18" t="s">
        <v>153</v>
      </c>
      <c r="AY161" s="18" t="s">
        <v>147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8" t="s">
        <v>153</v>
      </c>
      <c r="BK161" s="146">
        <f t="shared" si="19"/>
        <v>0</v>
      </c>
      <c r="BL161" s="18" t="s">
        <v>152</v>
      </c>
      <c r="BM161" s="18" t="s">
        <v>277</v>
      </c>
    </row>
    <row r="162" spans="2:65" s="1" customFormat="1" ht="25.5" customHeight="1">
      <c r="B162" s="137"/>
      <c r="C162" s="138" t="s">
        <v>278</v>
      </c>
      <c r="D162" s="138" t="s">
        <v>148</v>
      </c>
      <c r="E162" s="139" t="s">
        <v>279</v>
      </c>
      <c r="F162" s="192" t="s">
        <v>280</v>
      </c>
      <c r="G162" s="192"/>
      <c r="H162" s="192"/>
      <c r="I162" s="192"/>
      <c r="J162" s="140" t="s">
        <v>268</v>
      </c>
      <c r="K162" s="141">
        <v>4.3840000000000003</v>
      </c>
      <c r="L162" s="191"/>
      <c r="M162" s="191"/>
      <c r="N162" s="195">
        <f t="shared" si="10"/>
        <v>0</v>
      </c>
      <c r="O162" s="195"/>
      <c r="P162" s="195"/>
      <c r="Q162" s="195"/>
      <c r="R162" s="142"/>
      <c r="T162" s="143" t="s">
        <v>5</v>
      </c>
      <c r="U162" s="40" t="s">
        <v>40</v>
      </c>
      <c r="V162" s="144">
        <v>0.89</v>
      </c>
      <c r="W162" s="144">
        <f t="shared" si="11"/>
        <v>3.9017600000000003</v>
      </c>
      <c r="X162" s="144">
        <v>0</v>
      </c>
      <c r="Y162" s="144">
        <f t="shared" si="12"/>
        <v>0</v>
      </c>
      <c r="Z162" s="144">
        <v>0</v>
      </c>
      <c r="AA162" s="145">
        <f t="shared" si="13"/>
        <v>0</v>
      </c>
      <c r="AR162" s="18" t="s">
        <v>152</v>
      </c>
      <c r="AT162" s="18" t="s">
        <v>148</v>
      </c>
      <c r="AU162" s="18" t="s">
        <v>153</v>
      </c>
      <c r="AY162" s="18" t="s">
        <v>147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8" t="s">
        <v>153</v>
      </c>
      <c r="BK162" s="146">
        <f t="shared" si="19"/>
        <v>0</v>
      </c>
      <c r="BL162" s="18" t="s">
        <v>152</v>
      </c>
      <c r="BM162" s="18" t="s">
        <v>281</v>
      </c>
    </row>
    <row r="163" spans="2:65" s="1" customFormat="1" ht="38.25" customHeight="1">
      <c r="B163" s="137"/>
      <c r="C163" s="138" t="s">
        <v>282</v>
      </c>
      <c r="D163" s="138" t="s">
        <v>148</v>
      </c>
      <c r="E163" s="139" t="s">
        <v>283</v>
      </c>
      <c r="F163" s="192" t="s">
        <v>284</v>
      </c>
      <c r="G163" s="192"/>
      <c r="H163" s="192"/>
      <c r="I163" s="192"/>
      <c r="J163" s="140" t="s">
        <v>268</v>
      </c>
      <c r="K163" s="141">
        <v>13.151999999999999</v>
      </c>
      <c r="L163" s="191"/>
      <c r="M163" s="191"/>
      <c r="N163" s="195">
        <f t="shared" si="10"/>
        <v>0</v>
      </c>
      <c r="O163" s="195"/>
      <c r="P163" s="195"/>
      <c r="Q163" s="195"/>
      <c r="R163" s="142"/>
      <c r="T163" s="143" t="s">
        <v>5</v>
      </c>
      <c r="U163" s="40" t="s">
        <v>40</v>
      </c>
      <c r="V163" s="144">
        <v>0.1</v>
      </c>
      <c r="W163" s="144">
        <f t="shared" si="11"/>
        <v>1.3151999999999999</v>
      </c>
      <c r="X163" s="144">
        <v>0</v>
      </c>
      <c r="Y163" s="144">
        <f t="shared" si="12"/>
        <v>0</v>
      </c>
      <c r="Z163" s="144">
        <v>0</v>
      </c>
      <c r="AA163" s="145">
        <f t="shared" si="13"/>
        <v>0</v>
      </c>
      <c r="AR163" s="18" t="s">
        <v>152</v>
      </c>
      <c r="AT163" s="18" t="s">
        <v>148</v>
      </c>
      <c r="AU163" s="18" t="s">
        <v>153</v>
      </c>
      <c r="AY163" s="18" t="s">
        <v>147</v>
      </c>
      <c r="BE163" s="146">
        <f t="shared" si="14"/>
        <v>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8" t="s">
        <v>153</v>
      </c>
      <c r="BK163" s="146">
        <f t="shared" si="19"/>
        <v>0</v>
      </c>
      <c r="BL163" s="18" t="s">
        <v>152</v>
      </c>
      <c r="BM163" s="18" t="s">
        <v>285</v>
      </c>
    </row>
    <row r="164" spans="2:65" s="1" customFormat="1" ht="25.5" customHeight="1">
      <c r="B164" s="137"/>
      <c r="C164" s="138" t="s">
        <v>286</v>
      </c>
      <c r="D164" s="138" t="s">
        <v>148</v>
      </c>
      <c r="E164" s="139" t="s">
        <v>287</v>
      </c>
      <c r="F164" s="192" t="s">
        <v>288</v>
      </c>
      <c r="G164" s="192"/>
      <c r="H164" s="192"/>
      <c r="I164" s="192"/>
      <c r="J164" s="140" t="s">
        <v>268</v>
      </c>
      <c r="K164" s="141">
        <v>4.3840000000000003</v>
      </c>
      <c r="L164" s="191"/>
      <c r="M164" s="191"/>
      <c r="N164" s="195">
        <f t="shared" si="10"/>
        <v>0</v>
      </c>
      <c r="O164" s="195"/>
      <c r="P164" s="195"/>
      <c r="Q164" s="195"/>
      <c r="R164" s="142"/>
      <c r="T164" s="143" t="s">
        <v>5</v>
      </c>
      <c r="U164" s="40" t="s">
        <v>40</v>
      </c>
      <c r="V164" s="144">
        <v>0</v>
      </c>
      <c r="W164" s="144">
        <f t="shared" si="11"/>
        <v>0</v>
      </c>
      <c r="X164" s="144">
        <v>0</v>
      </c>
      <c r="Y164" s="144">
        <f t="shared" si="12"/>
        <v>0</v>
      </c>
      <c r="Z164" s="144">
        <v>0</v>
      </c>
      <c r="AA164" s="145">
        <f t="shared" si="13"/>
        <v>0</v>
      </c>
      <c r="AR164" s="18" t="s">
        <v>152</v>
      </c>
      <c r="AT164" s="18" t="s">
        <v>148</v>
      </c>
      <c r="AU164" s="18" t="s">
        <v>153</v>
      </c>
      <c r="AY164" s="18" t="s">
        <v>147</v>
      </c>
      <c r="BE164" s="146">
        <f t="shared" si="14"/>
        <v>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8" t="s">
        <v>153</v>
      </c>
      <c r="BK164" s="146">
        <f t="shared" si="19"/>
        <v>0</v>
      </c>
      <c r="BL164" s="18" t="s">
        <v>152</v>
      </c>
      <c r="BM164" s="18" t="s">
        <v>289</v>
      </c>
    </row>
    <row r="165" spans="2:65" s="9" customFormat="1" ht="29.85" customHeight="1">
      <c r="B165" s="126"/>
      <c r="C165" s="127"/>
      <c r="D165" s="136" t="s">
        <v>120</v>
      </c>
      <c r="E165" s="136"/>
      <c r="F165" s="136"/>
      <c r="G165" s="136"/>
      <c r="H165" s="136"/>
      <c r="I165" s="136"/>
      <c r="J165" s="136"/>
      <c r="K165" s="136"/>
      <c r="L165" s="136"/>
      <c r="M165" s="136"/>
      <c r="N165" s="193">
        <f>BK165</f>
        <v>0</v>
      </c>
      <c r="O165" s="194"/>
      <c r="P165" s="194"/>
      <c r="Q165" s="194"/>
      <c r="R165" s="129"/>
      <c r="T165" s="130"/>
      <c r="U165" s="127"/>
      <c r="V165" s="127"/>
      <c r="W165" s="131">
        <f>W166</f>
        <v>98.867283</v>
      </c>
      <c r="X165" s="127"/>
      <c r="Y165" s="131">
        <f>Y166</f>
        <v>0</v>
      </c>
      <c r="Z165" s="127"/>
      <c r="AA165" s="132">
        <f>AA166</f>
        <v>0</v>
      </c>
      <c r="AR165" s="133" t="s">
        <v>81</v>
      </c>
      <c r="AT165" s="134" t="s">
        <v>72</v>
      </c>
      <c r="AU165" s="134" t="s">
        <v>81</v>
      </c>
      <c r="AY165" s="133" t="s">
        <v>147</v>
      </c>
      <c r="BK165" s="135">
        <f>BK166</f>
        <v>0</v>
      </c>
    </row>
    <row r="166" spans="2:65" s="1" customFormat="1" ht="38.25" customHeight="1">
      <c r="B166" s="137"/>
      <c r="C166" s="138" t="s">
        <v>290</v>
      </c>
      <c r="D166" s="138" t="s">
        <v>148</v>
      </c>
      <c r="E166" s="139" t="s">
        <v>291</v>
      </c>
      <c r="F166" s="192" t="s">
        <v>292</v>
      </c>
      <c r="G166" s="192"/>
      <c r="H166" s="192"/>
      <c r="I166" s="192"/>
      <c r="J166" s="140" t="s">
        <v>268</v>
      </c>
      <c r="K166" s="141">
        <v>40.140999999999998</v>
      </c>
      <c r="L166" s="191"/>
      <c r="M166" s="191"/>
      <c r="N166" s="195">
        <f>ROUND(L166*K166,2)</f>
        <v>0</v>
      </c>
      <c r="O166" s="195"/>
      <c r="P166" s="195"/>
      <c r="Q166" s="195"/>
      <c r="R166" s="142"/>
      <c r="T166" s="143" t="s">
        <v>5</v>
      </c>
      <c r="U166" s="40" t="s">
        <v>40</v>
      </c>
      <c r="V166" s="144">
        <v>2.4630000000000001</v>
      </c>
      <c r="W166" s="144">
        <f>V166*K166</f>
        <v>98.867283</v>
      </c>
      <c r="X166" s="144">
        <v>0</v>
      </c>
      <c r="Y166" s="144">
        <f>X166*K166</f>
        <v>0</v>
      </c>
      <c r="Z166" s="144">
        <v>0</v>
      </c>
      <c r="AA166" s="145">
        <f>Z166*K166</f>
        <v>0</v>
      </c>
      <c r="AR166" s="18" t="s">
        <v>152</v>
      </c>
      <c r="AT166" s="18" t="s">
        <v>148</v>
      </c>
      <c r="AU166" s="18" t="s">
        <v>153</v>
      </c>
      <c r="AY166" s="18" t="s">
        <v>147</v>
      </c>
      <c r="BE166" s="146">
        <f>IF(U166="základná",N166,0)</f>
        <v>0</v>
      </c>
      <c r="BF166" s="146">
        <f>IF(U166="znížená",N166,0)</f>
        <v>0</v>
      </c>
      <c r="BG166" s="146">
        <f>IF(U166="zákl. prenesená",N166,0)</f>
        <v>0</v>
      </c>
      <c r="BH166" s="146">
        <f>IF(U166="zníž. prenesená",N166,0)</f>
        <v>0</v>
      </c>
      <c r="BI166" s="146">
        <f>IF(U166="nulová",N166,0)</f>
        <v>0</v>
      </c>
      <c r="BJ166" s="18" t="s">
        <v>153</v>
      </c>
      <c r="BK166" s="146">
        <f>ROUND(L166*K166,2)</f>
        <v>0</v>
      </c>
      <c r="BL166" s="18" t="s">
        <v>152</v>
      </c>
      <c r="BM166" s="18" t="s">
        <v>293</v>
      </c>
    </row>
    <row r="167" spans="2:65" s="9" customFormat="1" ht="37.35" customHeight="1">
      <c r="B167" s="126"/>
      <c r="C167" s="127"/>
      <c r="D167" s="128" t="s">
        <v>121</v>
      </c>
      <c r="E167" s="128"/>
      <c r="F167" s="128"/>
      <c r="G167" s="128"/>
      <c r="H167" s="128"/>
      <c r="I167" s="128"/>
      <c r="J167" s="128"/>
      <c r="K167" s="128"/>
      <c r="L167" s="128"/>
      <c r="M167" s="128"/>
      <c r="N167" s="220">
        <f>BK167</f>
        <v>0</v>
      </c>
      <c r="O167" s="221"/>
      <c r="P167" s="221"/>
      <c r="Q167" s="221"/>
      <c r="R167" s="129"/>
      <c r="T167" s="130"/>
      <c r="U167" s="127"/>
      <c r="V167" s="127"/>
      <c r="W167" s="131">
        <f>W168+W171+W174+W189+W192+W196</f>
        <v>115.71166799999999</v>
      </c>
      <c r="X167" s="127"/>
      <c r="Y167" s="131">
        <f>Y168+Y171+Y174+Y189+Y192+Y196</f>
        <v>0.36545050000000001</v>
      </c>
      <c r="Z167" s="127"/>
      <c r="AA167" s="132">
        <f>AA168+AA171+AA174+AA189+AA192+AA196</f>
        <v>9.0512999999999982E-2</v>
      </c>
      <c r="AR167" s="133" t="s">
        <v>153</v>
      </c>
      <c r="AT167" s="134" t="s">
        <v>72</v>
      </c>
      <c r="AU167" s="134" t="s">
        <v>73</v>
      </c>
      <c r="AY167" s="133" t="s">
        <v>147</v>
      </c>
      <c r="BK167" s="135">
        <f>BK168+BK171+BK174+BK189+BK192+BK196</f>
        <v>0</v>
      </c>
    </row>
    <row r="168" spans="2:65" s="9" customFormat="1" ht="19.899999999999999" customHeight="1">
      <c r="B168" s="126"/>
      <c r="C168" s="127"/>
      <c r="D168" s="136" t="s">
        <v>122</v>
      </c>
      <c r="E168" s="136"/>
      <c r="F168" s="136"/>
      <c r="G168" s="136"/>
      <c r="H168" s="136"/>
      <c r="I168" s="136"/>
      <c r="J168" s="136"/>
      <c r="K168" s="136"/>
      <c r="L168" s="136"/>
      <c r="M168" s="136"/>
      <c r="N168" s="200">
        <f>BK168</f>
        <v>0</v>
      </c>
      <c r="O168" s="201"/>
      <c r="P168" s="201"/>
      <c r="Q168" s="201"/>
      <c r="R168" s="129"/>
      <c r="T168" s="130"/>
      <c r="U168" s="127"/>
      <c r="V168" s="127"/>
      <c r="W168" s="131">
        <f>SUM(W169:W170)</f>
        <v>13.995036000000001</v>
      </c>
      <c r="X168" s="127"/>
      <c r="Y168" s="131">
        <f>SUM(Y169:Y170)</f>
        <v>1.8159999999999999E-2</v>
      </c>
      <c r="Z168" s="127"/>
      <c r="AA168" s="132">
        <f>SUM(AA169:AA170)</f>
        <v>0</v>
      </c>
      <c r="AR168" s="133" t="s">
        <v>153</v>
      </c>
      <c r="AT168" s="134" t="s">
        <v>72</v>
      </c>
      <c r="AU168" s="134" t="s">
        <v>81</v>
      </c>
      <c r="AY168" s="133" t="s">
        <v>147</v>
      </c>
      <c r="BK168" s="135">
        <f>SUM(BK169:BK170)</f>
        <v>0</v>
      </c>
    </row>
    <row r="169" spans="2:65" s="1" customFormat="1" ht="25.5" customHeight="1">
      <c r="B169" s="137"/>
      <c r="C169" s="138" t="s">
        <v>294</v>
      </c>
      <c r="D169" s="138" t="s">
        <v>148</v>
      </c>
      <c r="E169" s="139" t="s">
        <v>295</v>
      </c>
      <c r="F169" s="192" t="s">
        <v>296</v>
      </c>
      <c r="G169" s="192"/>
      <c r="H169" s="192"/>
      <c r="I169" s="192"/>
      <c r="J169" s="140" t="s">
        <v>297</v>
      </c>
      <c r="K169" s="141">
        <v>8</v>
      </c>
      <c r="L169" s="191"/>
      <c r="M169" s="191"/>
      <c r="N169" s="195">
        <f>ROUND(L169*K169,2)</f>
        <v>0</v>
      </c>
      <c r="O169" s="195"/>
      <c r="P169" s="195"/>
      <c r="Q169" s="195"/>
      <c r="R169" s="142"/>
      <c r="T169" s="143" t="s">
        <v>5</v>
      </c>
      <c r="U169" s="40" t="s">
        <v>40</v>
      </c>
      <c r="V169" s="144">
        <v>1.746</v>
      </c>
      <c r="W169" s="144">
        <f>V169*K169</f>
        <v>13.968</v>
      </c>
      <c r="X169" s="144">
        <v>2.2699999999999999E-3</v>
      </c>
      <c r="Y169" s="144">
        <f>X169*K169</f>
        <v>1.8159999999999999E-2</v>
      </c>
      <c r="Z169" s="144">
        <v>0</v>
      </c>
      <c r="AA169" s="145">
        <f>Z169*K169</f>
        <v>0</v>
      </c>
      <c r="AR169" s="18" t="s">
        <v>209</v>
      </c>
      <c r="AT169" s="18" t="s">
        <v>148</v>
      </c>
      <c r="AU169" s="18" t="s">
        <v>153</v>
      </c>
      <c r="AY169" s="18" t="s">
        <v>147</v>
      </c>
      <c r="BE169" s="146">
        <f>IF(U169="základná",N169,0)</f>
        <v>0</v>
      </c>
      <c r="BF169" s="146">
        <f>IF(U169="znížená",N169,0)</f>
        <v>0</v>
      </c>
      <c r="BG169" s="146">
        <f>IF(U169="zákl. prenesená",N169,0)</f>
        <v>0</v>
      </c>
      <c r="BH169" s="146">
        <f>IF(U169="zníž. prenesená",N169,0)</f>
        <v>0</v>
      </c>
      <c r="BI169" s="146">
        <f>IF(U169="nulová",N169,0)</f>
        <v>0</v>
      </c>
      <c r="BJ169" s="18" t="s">
        <v>153</v>
      </c>
      <c r="BK169" s="146">
        <f>ROUND(L169*K169,2)</f>
        <v>0</v>
      </c>
      <c r="BL169" s="18" t="s">
        <v>209</v>
      </c>
      <c r="BM169" s="18" t="s">
        <v>298</v>
      </c>
    </row>
    <row r="170" spans="2:65" s="1" customFormat="1" ht="25.5" customHeight="1">
      <c r="B170" s="137"/>
      <c r="C170" s="138" t="s">
        <v>299</v>
      </c>
      <c r="D170" s="138" t="s">
        <v>148</v>
      </c>
      <c r="E170" s="139" t="s">
        <v>300</v>
      </c>
      <c r="F170" s="192" t="s">
        <v>301</v>
      </c>
      <c r="G170" s="192"/>
      <c r="H170" s="192"/>
      <c r="I170" s="192"/>
      <c r="J170" s="140" t="s">
        <v>268</v>
      </c>
      <c r="K170" s="141">
        <v>1.7999999999999999E-2</v>
      </c>
      <c r="L170" s="191"/>
      <c r="M170" s="191"/>
      <c r="N170" s="195">
        <f>ROUND(L170*K170,2)</f>
        <v>0</v>
      </c>
      <c r="O170" s="195"/>
      <c r="P170" s="195"/>
      <c r="Q170" s="195"/>
      <c r="R170" s="142"/>
      <c r="T170" s="143" t="s">
        <v>5</v>
      </c>
      <c r="U170" s="40" t="s">
        <v>40</v>
      </c>
      <c r="V170" s="144">
        <v>1.502</v>
      </c>
      <c r="W170" s="144">
        <f>V170*K170</f>
        <v>2.7035999999999998E-2</v>
      </c>
      <c r="X170" s="144">
        <v>0</v>
      </c>
      <c r="Y170" s="144">
        <f>X170*K170</f>
        <v>0</v>
      </c>
      <c r="Z170" s="144">
        <v>0</v>
      </c>
      <c r="AA170" s="145">
        <f>Z170*K170</f>
        <v>0</v>
      </c>
      <c r="AR170" s="18" t="s">
        <v>209</v>
      </c>
      <c r="AT170" s="18" t="s">
        <v>148</v>
      </c>
      <c r="AU170" s="18" t="s">
        <v>153</v>
      </c>
      <c r="AY170" s="18" t="s">
        <v>147</v>
      </c>
      <c r="BE170" s="146">
        <f>IF(U170="základná",N170,0)</f>
        <v>0</v>
      </c>
      <c r="BF170" s="146">
        <f>IF(U170="znížená",N170,0)</f>
        <v>0</v>
      </c>
      <c r="BG170" s="146">
        <f>IF(U170="zákl. prenesená",N170,0)</f>
        <v>0</v>
      </c>
      <c r="BH170" s="146">
        <f>IF(U170="zníž. prenesená",N170,0)</f>
        <v>0</v>
      </c>
      <c r="BI170" s="146">
        <f>IF(U170="nulová",N170,0)</f>
        <v>0</v>
      </c>
      <c r="BJ170" s="18" t="s">
        <v>153</v>
      </c>
      <c r="BK170" s="146">
        <f>ROUND(L170*K170,2)</f>
        <v>0</v>
      </c>
      <c r="BL170" s="18" t="s">
        <v>209</v>
      </c>
      <c r="BM170" s="18" t="s">
        <v>302</v>
      </c>
    </row>
    <row r="171" spans="2:65" s="9" customFormat="1" ht="29.85" customHeight="1">
      <c r="B171" s="126"/>
      <c r="C171" s="127"/>
      <c r="D171" s="136" t="s">
        <v>123</v>
      </c>
      <c r="E171" s="136"/>
      <c r="F171" s="136"/>
      <c r="G171" s="136"/>
      <c r="H171" s="136"/>
      <c r="I171" s="136"/>
      <c r="J171" s="136"/>
      <c r="K171" s="136"/>
      <c r="L171" s="136"/>
      <c r="M171" s="136"/>
      <c r="N171" s="193">
        <f>BK171</f>
        <v>0</v>
      </c>
      <c r="O171" s="194"/>
      <c r="P171" s="194"/>
      <c r="Q171" s="194"/>
      <c r="R171" s="129"/>
      <c r="T171" s="130"/>
      <c r="U171" s="127"/>
      <c r="V171" s="127"/>
      <c r="W171" s="131">
        <f>SUM(W172:W173)</f>
        <v>3.8229299999999999</v>
      </c>
      <c r="X171" s="127"/>
      <c r="Y171" s="131">
        <f>SUM(Y172:Y173)</f>
        <v>6.3299999999999997E-3</v>
      </c>
      <c r="Z171" s="127"/>
      <c r="AA171" s="132">
        <f>SUM(AA172:AA173)</f>
        <v>0</v>
      </c>
      <c r="AR171" s="133" t="s">
        <v>153</v>
      </c>
      <c r="AT171" s="134" t="s">
        <v>72</v>
      </c>
      <c r="AU171" s="134" t="s">
        <v>81</v>
      </c>
      <c r="AY171" s="133" t="s">
        <v>147</v>
      </c>
      <c r="BK171" s="135">
        <f>SUM(BK172:BK173)</f>
        <v>0</v>
      </c>
    </row>
    <row r="172" spans="2:65" s="1" customFormat="1" ht="25.5" customHeight="1">
      <c r="B172" s="137"/>
      <c r="C172" s="138" t="s">
        <v>303</v>
      </c>
      <c r="D172" s="138" t="s">
        <v>148</v>
      </c>
      <c r="E172" s="139" t="s">
        <v>304</v>
      </c>
      <c r="F172" s="192" t="s">
        <v>305</v>
      </c>
      <c r="G172" s="192"/>
      <c r="H172" s="192"/>
      <c r="I172" s="192"/>
      <c r="J172" s="140" t="s">
        <v>306</v>
      </c>
      <c r="K172" s="141">
        <v>1</v>
      </c>
      <c r="L172" s="191"/>
      <c r="M172" s="191"/>
      <c r="N172" s="195">
        <f>ROUND(L172*K172,2)</f>
        <v>0</v>
      </c>
      <c r="O172" s="195"/>
      <c r="P172" s="195"/>
      <c r="Q172" s="195"/>
      <c r="R172" s="142"/>
      <c r="T172" s="143" t="s">
        <v>5</v>
      </c>
      <c r="U172" s="40" t="s">
        <v>40</v>
      </c>
      <c r="V172" s="144">
        <v>3.75366</v>
      </c>
      <c r="W172" s="144">
        <f>V172*K172</f>
        <v>3.75366</v>
      </c>
      <c r="X172" s="144">
        <v>6.3299999999999997E-3</v>
      </c>
      <c r="Y172" s="144">
        <f>X172*K172</f>
        <v>6.3299999999999997E-3</v>
      </c>
      <c r="Z172" s="144">
        <v>0</v>
      </c>
      <c r="AA172" s="145">
        <f>Z172*K172</f>
        <v>0</v>
      </c>
      <c r="AR172" s="18" t="s">
        <v>209</v>
      </c>
      <c r="AT172" s="18" t="s">
        <v>148</v>
      </c>
      <c r="AU172" s="18" t="s">
        <v>153</v>
      </c>
      <c r="AY172" s="18" t="s">
        <v>147</v>
      </c>
      <c r="BE172" s="146">
        <f>IF(U172="základná",N172,0)</f>
        <v>0</v>
      </c>
      <c r="BF172" s="146">
        <f>IF(U172="znížená",N172,0)</f>
        <v>0</v>
      </c>
      <c r="BG172" s="146">
        <f>IF(U172="zákl. prenesená",N172,0)</f>
        <v>0</v>
      </c>
      <c r="BH172" s="146">
        <f>IF(U172="zníž. prenesená",N172,0)</f>
        <v>0</v>
      </c>
      <c r="BI172" s="146">
        <f>IF(U172="nulová",N172,0)</f>
        <v>0</v>
      </c>
      <c r="BJ172" s="18" t="s">
        <v>153</v>
      </c>
      <c r="BK172" s="146">
        <f>ROUND(L172*K172,2)</f>
        <v>0</v>
      </c>
      <c r="BL172" s="18" t="s">
        <v>209</v>
      </c>
      <c r="BM172" s="18" t="s">
        <v>307</v>
      </c>
    </row>
    <row r="173" spans="2:65" s="1" customFormat="1" ht="25.5" customHeight="1">
      <c r="B173" s="137"/>
      <c r="C173" s="138" t="s">
        <v>308</v>
      </c>
      <c r="D173" s="138" t="s">
        <v>148</v>
      </c>
      <c r="E173" s="139" t="s">
        <v>309</v>
      </c>
      <c r="F173" s="192" t="s">
        <v>310</v>
      </c>
      <c r="G173" s="192"/>
      <c r="H173" s="192"/>
      <c r="I173" s="192"/>
      <c r="J173" s="140" t="s">
        <v>268</v>
      </c>
      <c r="K173" s="141">
        <v>6.0000000000000001E-3</v>
      </c>
      <c r="L173" s="191"/>
      <c r="M173" s="191"/>
      <c r="N173" s="195">
        <f>ROUND(L173*K173,2)</f>
        <v>0</v>
      </c>
      <c r="O173" s="195"/>
      <c r="P173" s="195"/>
      <c r="Q173" s="195"/>
      <c r="R173" s="142"/>
      <c r="T173" s="143" t="s">
        <v>5</v>
      </c>
      <c r="U173" s="40" t="s">
        <v>40</v>
      </c>
      <c r="V173" s="144">
        <v>11.545</v>
      </c>
      <c r="W173" s="144">
        <f>V173*K173</f>
        <v>6.9269999999999998E-2</v>
      </c>
      <c r="X173" s="144">
        <v>0</v>
      </c>
      <c r="Y173" s="144">
        <f>X173*K173</f>
        <v>0</v>
      </c>
      <c r="Z173" s="144">
        <v>0</v>
      </c>
      <c r="AA173" s="145">
        <f>Z173*K173</f>
        <v>0</v>
      </c>
      <c r="AR173" s="18" t="s">
        <v>209</v>
      </c>
      <c r="AT173" s="18" t="s">
        <v>148</v>
      </c>
      <c r="AU173" s="18" t="s">
        <v>153</v>
      </c>
      <c r="AY173" s="18" t="s">
        <v>147</v>
      </c>
      <c r="BE173" s="146">
        <f>IF(U173="základná",N173,0)</f>
        <v>0</v>
      </c>
      <c r="BF173" s="146">
        <f>IF(U173="znížená",N173,0)</f>
        <v>0</v>
      </c>
      <c r="BG173" s="146">
        <f>IF(U173="zákl. prenesená",N173,0)</f>
        <v>0</v>
      </c>
      <c r="BH173" s="146">
        <f>IF(U173="zníž. prenesená",N173,0)</f>
        <v>0</v>
      </c>
      <c r="BI173" s="146">
        <f>IF(U173="nulová",N173,0)</f>
        <v>0</v>
      </c>
      <c r="BJ173" s="18" t="s">
        <v>153</v>
      </c>
      <c r="BK173" s="146">
        <f>ROUND(L173*K173,2)</f>
        <v>0</v>
      </c>
      <c r="BL173" s="18" t="s">
        <v>209</v>
      </c>
      <c r="BM173" s="18" t="s">
        <v>311</v>
      </c>
    </row>
    <row r="174" spans="2:65" s="9" customFormat="1" ht="29.85" customHeight="1">
      <c r="B174" s="126"/>
      <c r="C174" s="127"/>
      <c r="D174" s="136" t="s">
        <v>124</v>
      </c>
      <c r="E174" s="136"/>
      <c r="F174" s="136"/>
      <c r="G174" s="136"/>
      <c r="H174" s="136"/>
      <c r="I174" s="136"/>
      <c r="J174" s="136"/>
      <c r="K174" s="136"/>
      <c r="L174" s="136"/>
      <c r="M174" s="136"/>
      <c r="N174" s="193">
        <f>BK174</f>
        <v>0</v>
      </c>
      <c r="O174" s="194"/>
      <c r="P174" s="194"/>
      <c r="Q174" s="194"/>
      <c r="R174" s="129"/>
      <c r="T174" s="130"/>
      <c r="U174" s="127"/>
      <c r="V174" s="127"/>
      <c r="W174" s="131">
        <f>SUM(W175:W188)</f>
        <v>75.261181999999991</v>
      </c>
      <c r="X174" s="127"/>
      <c r="Y174" s="131">
        <f>SUM(Y175:Y188)</f>
        <v>0.29708049999999997</v>
      </c>
      <c r="Z174" s="127"/>
      <c r="AA174" s="132">
        <f>SUM(AA175:AA188)</f>
        <v>9.0512999999999982E-2</v>
      </c>
      <c r="AR174" s="133" t="s">
        <v>153</v>
      </c>
      <c r="AT174" s="134" t="s">
        <v>72</v>
      </c>
      <c r="AU174" s="134" t="s">
        <v>81</v>
      </c>
      <c r="AY174" s="133" t="s">
        <v>147</v>
      </c>
      <c r="BK174" s="135">
        <f>SUM(BK175:BK188)</f>
        <v>0</v>
      </c>
    </row>
    <row r="175" spans="2:65" s="1" customFormat="1" ht="25.5" customHeight="1">
      <c r="B175" s="137"/>
      <c r="C175" s="138" t="s">
        <v>312</v>
      </c>
      <c r="D175" s="138" t="s">
        <v>148</v>
      </c>
      <c r="E175" s="139" t="s">
        <v>313</v>
      </c>
      <c r="F175" s="192" t="s">
        <v>314</v>
      </c>
      <c r="G175" s="192"/>
      <c r="H175" s="192"/>
      <c r="I175" s="192"/>
      <c r="J175" s="140" t="s">
        <v>212</v>
      </c>
      <c r="K175" s="141">
        <v>7</v>
      </c>
      <c r="L175" s="191"/>
      <c r="M175" s="191"/>
      <c r="N175" s="195">
        <f t="shared" ref="N175:N188" si="20">ROUND(L175*K175,2)</f>
        <v>0</v>
      </c>
      <c r="O175" s="195"/>
      <c r="P175" s="195"/>
      <c r="Q175" s="195"/>
      <c r="R175" s="142"/>
      <c r="T175" s="143" t="s">
        <v>5</v>
      </c>
      <c r="U175" s="40" t="s">
        <v>40</v>
      </c>
      <c r="V175" s="144">
        <v>0.76</v>
      </c>
      <c r="W175" s="144">
        <f t="shared" ref="W175:W188" si="21">V175*K175</f>
        <v>5.32</v>
      </c>
      <c r="X175" s="144">
        <v>2.2000000000000001E-4</v>
      </c>
      <c r="Y175" s="144">
        <f t="shared" ref="Y175:Y188" si="22">X175*K175</f>
        <v>1.5400000000000001E-3</v>
      </c>
      <c r="Z175" s="144">
        <v>0</v>
      </c>
      <c r="AA175" s="145">
        <f t="shared" ref="AA175:AA188" si="23">Z175*K175</f>
        <v>0</v>
      </c>
      <c r="AR175" s="18" t="s">
        <v>209</v>
      </c>
      <c r="AT175" s="18" t="s">
        <v>148</v>
      </c>
      <c r="AU175" s="18" t="s">
        <v>153</v>
      </c>
      <c r="AY175" s="18" t="s">
        <v>147</v>
      </c>
      <c r="BE175" s="146">
        <f t="shared" ref="BE175:BE188" si="24">IF(U175="základná",N175,0)</f>
        <v>0</v>
      </c>
      <c r="BF175" s="146">
        <f t="shared" ref="BF175:BF188" si="25">IF(U175="znížená",N175,0)</f>
        <v>0</v>
      </c>
      <c r="BG175" s="146">
        <f t="shared" ref="BG175:BG188" si="26">IF(U175="zákl. prenesená",N175,0)</f>
        <v>0</v>
      </c>
      <c r="BH175" s="146">
        <f t="shared" ref="BH175:BH188" si="27">IF(U175="zníž. prenesená",N175,0)</f>
        <v>0</v>
      </c>
      <c r="BI175" s="146">
        <f t="shared" ref="BI175:BI188" si="28">IF(U175="nulová",N175,0)</f>
        <v>0</v>
      </c>
      <c r="BJ175" s="18" t="s">
        <v>153</v>
      </c>
      <c r="BK175" s="146">
        <f t="shared" ref="BK175:BK188" si="29">ROUND(L175*K175,2)</f>
        <v>0</v>
      </c>
      <c r="BL175" s="18" t="s">
        <v>209</v>
      </c>
      <c r="BM175" s="18" t="s">
        <v>315</v>
      </c>
    </row>
    <row r="176" spans="2:65" s="1" customFormat="1" ht="25.5" customHeight="1">
      <c r="B176" s="137"/>
      <c r="C176" s="138" t="s">
        <v>316</v>
      </c>
      <c r="D176" s="138" t="s">
        <v>148</v>
      </c>
      <c r="E176" s="139" t="s">
        <v>317</v>
      </c>
      <c r="F176" s="192" t="s">
        <v>318</v>
      </c>
      <c r="G176" s="192"/>
      <c r="H176" s="192"/>
      <c r="I176" s="192"/>
      <c r="J176" s="140" t="s">
        <v>212</v>
      </c>
      <c r="K176" s="141">
        <v>2</v>
      </c>
      <c r="L176" s="191"/>
      <c r="M176" s="191"/>
      <c r="N176" s="195">
        <f t="shared" si="20"/>
        <v>0</v>
      </c>
      <c r="O176" s="195"/>
      <c r="P176" s="195"/>
      <c r="Q176" s="195"/>
      <c r="R176" s="142"/>
      <c r="T176" s="143" t="s">
        <v>5</v>
      </c>
      <c r="U176" s="40" t="s">
        <v>40</v>
      </c>
      <c r="V176" s="144">
        <v>0.90581</v>
      </c>
      <c r="W176" s="144">
        <f t="shared" si="21"/>
        <v>1.81162</v>
      </c>
      <c r="X176" s="144">
        <v>1.83E-3</v>
      </c>
      <c r="Y176" s="144">
        <f t="shared" si="22"/>
        <v>3.6600000000000001E-3</v>
      </c>
      <c r="Z176" s="144">
        <v>0</v>
      </c>
      <c r="AA176" s="145">
        <f t="shared" si="23"/>
        <v>0</v>
      </c>
      <c r="AR176" s="18" t="s">
        <v>209</v>
      </c>
      <c r="AT176" s="18" t="s">
        <v>148</v>
      </c>
      <c r="AU176" s="18" t="s">
        <v>153</v>
      </c>
      <c r="AY176" s="18" t="s">
        <v>147</v>
      </c>
      <c r="BE176" s="146">
        <f t="shared" si="24"/>
        <v>0</v>
      </c>
      <c r="BF176" s="146">
        <f t="shared" si="25"/>
        <v>0</v>
      </c>
      <c r="BG176" s="146">
        <f t="shared" si="26"/>
        <v>0</v>
      </c>
      <c r="BH176" s="146">
        <f t="shared" si="27"/>
        <v>0</v>
      </c>
      <c r="BI176" s="146">
        <f t="shared" si="28"/>
        <v>0</v>
      </c>
      <c r="BJ176" s="18" t="s">
        <v>153</v>
      </c>
      <c r="BK176" s="146">
        <f t="shared" si="29"/>
        <v>0</v>
      </c>
      <c r="BL176" s="18" t="s">
        <v>209</v>
      </c>
      <c r="BM176" s="18" t="s">
        <v>319</v>
      </c>
    </row>
    <row r="177" spans="2:65" s="1" customFormat="1" ht="25.5" customHeight="1">
      <c r="B177" s="137"/>
      <c r="C177" s="138" t="s">
        <v>320</v>
      </c>
      <c r="D177" s="138" t="s">
        <v>148</v>
      </c>
      <c r="E177" s="139" t="s">
        <v>321</v>
      </c>
      <c r="F177" s="192" t="s">
        <v>322</v>
      </c>
      <c r="G177" s="192"/>
      <c r="H177" s="192"/>
      <c r="I177" s="192"/>
      <c r="J177" s="140" t="s">
        <v>212</v>
      </c>
      <c r="K177" s="141">
        <v>40.049999999999997</v>
      </c>
      <c r="L177" s="191"/>
      <c r="M177" s="191"/>
      <c r="N177" s="195">
        <f t="shared" si="20"/>
        <v>0</v>
      </c>
      <c r="O177" s="195"/>
      <c r="P177" s="195"/>
      <c r="Q177" s="195"/>
      <c r="R177" s="142"/>
      <c r="T177" s="143" t="s">
        <v>5</v>
      </c>
      <c r="U177" s="40" t="s">
        <v>40</v>
      </c>
      <c r="V177" s="144">
        <v>4.7E-2</v>
      </c>
      <c r="W177" s="144">
        <f t="shared" si="21"/>
        <v>1.88235</v>
      </c>
      <c r="X177" s="144">
        <v>0</v>
      </c>
      <c r="Y177" s="144">
        <f t="shared" si="22"/>
        <v>0</v>
      </c>
      <c r="Z177" s="144">
        <v>2.2599999999999999E-3</v>
      </c>
      <c r="AA177" s="145">
        <f t="shared" si="23"/>
        <v>9.0512999999999982E-2</v>
      </c>
      <c r="AR177" s="18" t="s">
        <v>209</v>
      </c>
      <c r="AT177" s="18" t="s">
        <v>148</v>
      </c>
      <c r="AU177" s="18" t="s">
        <v>153</v>
      </c>
      <c r="AY177" s="18" t="s">
        <v>147</v>
      </c>
      <c r="BE177" s="146">
        <f t="shared" si="24"/>
        <v>0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8" t="s">
        <v>153</v>
      </c>
      <c r="BK177" s="146">
        <f t="shared" si="29"/>
        <v>0</v>
      </c>
      <c r="BL177" s="18" t="s">
        <v>209</v>
      </c>
      <c r="BM177" s="18" t="s">
        <v>323</v>
      </c>
    </row>
    <row r="178" spans="2:65" s="1" customFormat="1" ht="25.5" customHeight="1">
      <c r="B178" s="137"/>
      <c r="C178" s="138" t="s">
        <v>324</v>
      </c>
      <c r="D178" s="138" t="s">
        <v>148</v>
      </c>
      <c r="E178" s="139" t="s">
        <v>325</v>
      </c>
      <c r="F178" s="192" t="s">
        <v>326</v>
      </c>
      <c r="G178" s="192"/>
      <c r="H178" s="192"/>
      <c r="I178" s="192"/>
      <c r="J178" s="140" t="s">
        <v>212</v>
      </c>
      <c r="K178" s="141">
        <v>12.6</v>
      </c>
      <c r="L178" s="191"/>
      <c r="M178" s="191"/>
      <c r="N178" s="195">
        <f t="shared" si="20"/>
        <v>0</v>
      </c>
      <c r="O178" s="195"/>
      <c r="P178" s="195"/>
      <c r="Q178" s="195"/>
      <c r="R178" s="142"/>
      <c r="T178" s="143" t="s">
        <v>5</v>
      </c>
      <c r="U178" s="40" t="s">
        <v>40</v>
      </c>
      <c r="V178" s="144">
        <v>0.34066000000000002</v>
      </c>
      <c r="W178" s="144">
        <f t="shared" si="21"/>
        <v>4.2923160000000005</v>
      </c>
      <c r="X178" s="144">
        <v>1.91E-3</v>
      </c>
      <c r="Y178" s="144">
        <f t="shared" si="22"/>
        <v>2.4066000000000001E-2</v>
      </c>
      <c r="Z178" s="144">
        <v>0</v>
      </c>
      <c r="AA178" s="145">
        <f t="shared" si="23"/>
        <v>0</v>
      </c>
      <c r="AR178" s="18" t="s">
        <v>209</v>
      </c>
      <c r="AT178" s="18" t="s">
        <v>148</v>
      </c>
      <c r="AU178" s="18" t="s">
        <v>153</v>
      </c>
      <c r="AY178" s="18" t="s">
        <v>147</v>
      </c>
      <c r="BE178" s="146">
        <f t="shared" si="24"/>
        <v>0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8" t="s">
        <v>153</v>
      </c>
      <c r="BK178" s="146">
        <f t="shared" si="29"/>
        <v>0</v>
      </c>
      <c r="BL178" s="18" t="s">
        <v>209</v>
      </c>
      <c r="BM178" s="18" t="s">
        <v>327</v>
      </c>
    </row>
    <row r="179" spans="2:65" s="1" customFormat="1" ht="25.5" customHeight="1">
      <c r="B179" s="137"/>
      <c r="C179" s="138" t="s">
        <v>328</v>
      </c>
      <c r="D179" s="138" t="s">
        <v>148</v>
      </c>
      <c r="E179" s="139" t="s">
        <v>329</v>
      </c>
      <c r="F179" s="192" t="s">
        <v>330</v>
      </c>
      <c r="G179" s="192"/>
      <c r="H179" s="192"/>
      <c r="I179" s="192"/>
      <c r="J179" s="140" t="s">
        <v>212</v>
      </c>
      <c r="K179" s="141">
        <v>22.2</v>
      </c>
      <c r="L179" s="191"/>
      <c r="M179" s="191"/>
      <c r="N179" s="195">
        <f t="shared" si="20"/>
        <v>0</v>
      </c>
      <c r="O179" s="195"/>
      <c r="P179" s="195"/>
      <c r="Q179" s="195"/>
      <c r="R179" s="142"/>
      <c r="T179" s="143" t="s">
        <v>5</v>
      </c>
      <c r="U179" s="40" t="s">
        <v>40</v>
      </c>
      <c r="V179" s="144">
        <v>0.46056999999999998</v>
      </c>
      <c r="W179" s="144">
        <f t="shared" si="21"/>
        <v>10.224653999999999</v>
      </c>
      <c r="X179" s="144">
        <v>2.7100000000000002E-3</v>
      </c>
      <c r="Y179" s="144">
        <f t="shared" si="22"/>
        <v>6.0162E-2</v>
      </c>
      <c r="Z179" s="144">
        <v>0</v>
      </c>
      <c r="AA179" s="145">
        <f t="shared" si="23"/>
        <v>0</v>
      </c>
      <c r="AR179" s="18" t="s">
        <v>209</v>
      </c>
      <c r="AT179" s="18" t="s">
        <v>148</v>
      </c>
      <c r="AU179" s="18" t="s">
        <v>153</v>
      </c>
      <c r="AY179" s="18" t="s">
        <v>147</v>
      </c>
      <c r="BE179" s="146">
        <f t="shared" si="24"/>
        <v>0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8" t="s">
        <v>153</v>
      </c>
      <c r="BK179" s="146">
        <f t="shared" si="29"/>
        <v>0</v>
      </c>
      <c r="BL179" s="18" t="s">
        <v>209</v>
      </c>
      <c r="BM179" s="18" t="s">
        <v>331</v>
      </c>
    </row>
    <row r="180" spans="2:65" s="1" customFormat="1" ht="25.5" customHeight="1">
      <c r="B180" s="137"/>
      <c r="C180" s="138" t="s">
        <v>332</v>
      </c>
      <c r="D180" s="138" t="s">
        <v>148</v>
      </c>
      <c r="E180" s="139" t="s">
        <v>333</v>
      </c>
      <c r="F180" s="192" t="s">
        <v>334</v>
      </c>
      <c r="G180" s="192"/>
      <c r="H180" s="192"/>
      <c r="I180" s="192"/>
      <c r="J180" s="140" t="s">
        <v>212</v>
      </c>
      <c r="K180" s="141">
        <v>29.4</v>
      </c>
      <c r="L180" s="191"/>
      <c r="M180" s="191"/>
      <c r="N180" s="195">
        <f t="shared" si="20"/>
        <v>0</v>
      </c>
      <c r="O180" s="195"/>
      <c r="P180" s="195"/>
      <c r="Q180" s="195"/>
      <c r="R180" s="142"/>
      <c r="T180" s="143" t="s">
        <v>5</v>
      </c>
      <c r="U180" s="40" t="s">
        <v>40</v>
      </c>
      <c r="V180" s="144">
        <v>0.66002000000000005</v>
      </c>
      <c r="W180" s="144">
        <f t="shared" si="21"/>
        <v>19.404588</v>
      </c>
      <c r="X180" s="144">
        <v>4.0000000000000001E-3</v>
      </c>
      <c r="Y180" s="144">
        <f t="shared" si="22"/>
        <v>0.1176</v>
      </c>
      <c r="Z180" s="144">
        <v>0</v>
      </c>
      <c r="AA180" s="145">
        <f t="shared" si="23"/>
        <v>0</v>
      </c>
      <c r="AR180" s="18" t="s">
        <v>209</v>
      </c>
      <c r="AT180" s="18" t="s">
        <v>148</v>
      </c>
      <c r="AU180" s="18" t="s">
        <v>153</v>
      </c>
      <c r="AY180" s="18" t="s">
        <v>147</v>
      </c>
      <c r="BE180" s="146">
        <f t="shared" si="24"/>
        <v>0</v>
      </c>
      <c r="BF180" s="146">
        <f t="shared" si="25"/>
        <v>0</v>
      </c>
      <c r="BG180" s="146">
        <f t="shared" si="26"/>
        <v>0</v>
      </c>
      <c r="BH180" s="146">
        <f t="shared" si="27"/>
        <v>0</v>
      </c>
      <c r="BI180" s="146">
        <f t="shared" si="28"/>
        <v>0</v>
      </c>
      <c r="BJ180" s="18" t="s">
        <v>153</v>
      </c>
      <c r="BK180" s="146">
        <f t="shared" si="29"/>
        <v>0</v>
      </c>
      <c r="BL180" s="18" t="s">
        <v>209</v>
      </c>
      <c r="BM180" s="18" t="s">
        <v>335</v>
      </c>
    </row>
    <row r="181" spans="2:65" s="1" customFormat="1" ht="16.5" customHeight="1">
      <c r="B181" s="137"/>
      <c r="C181" s="138" t="s">
        <v>336</v>
      </c>
      <c r="D181" s="138" t="s">
        <v>148</v>
      </c>
      <c r="E181" s="139" t="s">
        <v>337</v>
      </c>
      <c r="F181" s="192" t="s">
        <v>338</v>
      </c>
      <c r="G181" s="192"/>
      <c r="H181" s="192"/>
      <c r="I181" s="192"/>
      <c r="J181" s="140" t="s">
        <v>212</v>
      </c>
      <c r="K181" s="141">
        <v>3</v>
      </c>
      <c r="L181" s="191"/>
      <c r="M181" s="191"/>
      <c r="N181" s="195">
        <f t="shared" si="20"/>
        <v>0</v>
      </c>
      <c r="O181" s="195"/>
      <c r="P181" s="195"/>
      <c r="Q181" s="195"/>
      <c r="R181" s="142"/>
      <c r="T181" s="143" t="s">
        <v>5</v>
      </c>
      <c r="U181" s="40" t="s">
        <v>40</v>
      </c>
      <c r="V181" s="144">
        <v>0.64795000000000003</v>
      </c>
      <c r="W181" s="144">
        <f t="shared" si="21"/>
        <v>1.9438500000000001</v>
      </c>
      <c r="X181" s="144">
        <v>1.81E-3</v>
      </c>
      <c r="Y181" s="144">
        <f t="shared" si="22"/>
        <v>5.4299999999999999E-3</v>
      </c>
      <c r="Z181" s="144">
        <v>0</v>
      </c>
      <c r="AA181" s="145">
        <f t="shared" si="23"/>
        <v>0</v>
      </c>
      <c r="AR181" s="18" t="s">
        <v>209</v>
      </c>
      <c r="AT181" s="18" t="s">
        <v>148</v>
      </c>
      <c r="AU181" s="18" t="s">
        <v>153</v>
      </c>
      <c r="AY181" s="18" t="s">
        <v>147</v>
      </c>
      <c r="BE181" s="146">
        <f t="shared" si="24"/>
        <v>0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8" t="s">
        <v>153</v>
      </c>
      <c r="BK181" s="146">
        <f t="shared" si="29"/>
        <v>0</v>
      </c>
      <c r="BL181" s="18" t="s">
        <v>209</v>
      </c>
      <c r="BM181" s="18" t="s">
        <v>339</v>
      </c>
    </row>
    <row r="182" spans="2:65" s="1" customFormat="1" ht="16.5" customHeight="1">
      <c r="B182" s="137"/>
      <c r="C182" s="138" t="s">
        <v>340</v>
      </c>
      <c r="D182" s="138" t="s">
        <v>148</v>
      </c>
      <c r="E182" s="139" t="s">
        <v>341</v>
      </c>
      <c r="F182" s="192" t="s">
        <v>342</v>
      </c>
      <c r="G182" s="192"/>
      <c r="H182" s="192"/>
      <c r="I182" s="192"/>
      <c r="J182" s="140" t="s">
        <v>212</v>
      </c>
      <c r="K182" s="141">
        <v>37.049999999999997</v>
      </c>
      <c r="L182" s="191"/>
      <c r="M182" s="191"/>
      <c r="N182" s="195">
        <f t="shared" si="20"/>
        <v>0</v>
      </c>
      <c r="O182" s="195"/>
      <c r="P182" s="195"/>
      <c r="Q182" s="195"/>
      <c r="R182" s="142"/>
      <c r="T182" s="143" t="s">
        <v>5</v>
      </c>
      <c r="U182" s="40" t="s">
        <v>40</v>
      </c>
      <c r="V182" s="144">
        <v>0.65722000000000003</v>
      </c>
      <c r="W182" s="144">
        <f t="shared" si="21"/>
        <v>24.350000999999999</v>
      </c>
      <c r="X182" s="144">
        <v>2.0500000000000002E-3</v>
      </c>
      <c r="Y182" s="144">
        <f t="shared" si="22"/>
        <v>7.5952500000000006E-2</v>
      </c>
      <c r="Z182" s="144">
        <v>0</v>
      </c>
      <c r="AA182" s="145">
        <f t="shared" si="23"/>
        <v>0</v>
      </c>
      <c r="AR182" s="18" t="s">
        <v>209</v>
      </c>
      <c r="AT182" s="18" t="s">
        <v>148</v>
      </c>
      <c r="AU182" s="18" t="s">
        <v>153</v>
      </c>
      <c r="AY182" s="18" t="s">
        <v>147</v>
      </c>
      <c r="BE182" s="146">
        <f t="shared" si="24"/>
        <v>0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8" t="s">
        <v>153</v>
      </c>
      <c r="BK182" s="146">
        <f t="shared" si="29"/>
        <v>0</v>
      </c>
      <c r="BL182" s="18" t="s">
        <v>209</v>
      </c>
      <c r="BM182" s="18" t="s">
        <v>343</v>
      </c>
    </row>
    <row r="183" spans="2:65" s="1" customFormat="1" ht="16.5" customHeight="1">
      <c r="B183" s="137"/>
      <c r="C183" s="138" t="s">
        <v>344</v>
      </c>
      <c r="D183" s="138" t="s">
        <v>148</v>
      </c>
      <c r="E183" s="139" t="s">
        <v>345</v>
      </c>
      <c r="F183" s="192" t="s">
        <v>346</v>
      </c>
      <c r="G183" s="192"/>
      <c r="H183" s="192"/>
      <c r="I183" s="192"/>
      <c r="J183" s="140" t="s">
        <v>306</v>
      </c>
      <c r="K183" s="141">
        <v>2</v>
      </c>
      <c r="L183" s="191"/>
      <c r="M183" s="191"/>
      <c r="N183" s="195">
        <f t="shared" si="20"/>
        <v>0</v>
      </c>
      <c r="O183" s="195"/>
      <c r="P183" s="195"/>
      <c r="Q183" s="195"/>
      <c r="R183" s="142"/>
      <c r="T183" s="143" t="s">
        <v>5</v>
      </c>
      <c r="U183" s="40" t="s">
        <v>40</v>
      </c>
      <c r="V183" s="144">
        <v>0.14036000000000001</v>
      </c>
      <c r="W183" s="144">
        <f t="shared" si="21"/>
        <v>0.28072000000000003</v>
      </c>
      <c r="X183" s="144">
        <v>3.2000000000000003E-4</v>
      </c>
      <c r="Y183" s="144">
        <f t="shared" si="22"/>
        <v>6.4000000000000005E-4</v>
      </c>
      <c r="Z183" s="144">
        <v>0</v>
      </c>
      <c r="AA183" s="145">
        <f t="shared" si="23"/>
        <v>0</v>
      </c>
      <c r="AR183" s="18" t="s">
        <v>209</v>
      </c>
      <c r="AT183" s="18" t="s">
        <v>148</v>
      </c>
      <c r="AU183" s="18" t="s">
        <v>153</v>
      </c>
      <c r="AY183" s="18" t="s">
        <v>147</v>
      </c>
      <c r="BE183" s="146">
        <f t="shared" si="24"/>
        <v>0</v>
      </c>
      <c r="BF183" s="146">
        <f t="shared" si="25"/>
        <v>0</v>
      </c>
      <c r="BG183" s="146">
        <f t="shared" si="26"/>
        <v>0</v>
      </c>
      <c r="BH183" s="146">
        <f t="shared" si="27"/>
        <v>0</v>
      </c>
      <c r="BI183" s="146">
        <f t="shared" si="28"/>
        <v>0</v>
      </c>
      <c r="BJ183" s="18" t="s">
        <v>153</v>
      </c>
      <c r="BK183" s="146">
        <f t="shared" si="29"/>
        <v>0</v>
      </c>
      <c r="BL183" s="18" t="s">
        <v>209</v>
      </c>
      <c r="BM183" s="18" t="s">
        <v>347</v>
      </c>
    </row>
    <row r="184" spans="2:65" s="1" customFormat="1" ht="16.5" customHeight="1">
      <c r="B184" s="137"/>
      <c r="C184" s="138" t="s">
        <v>348</v>
      </c>
      <c r="D184" s="138" t="s">
        <v>148</v>
      </c>
      <c r="E184" s="139" t="s">
        <v>349</v>
      </c>
      <c r="F184" s="192" t="s">
        <v>350</v>
      </c>
      <c r="G184" s="192"/>
      <c r="H184" s="192"/>
      <c r="I184" s="192"/>
      <c r="J184" s="140" t="s">
        <v>306</v>
      </c>
      <c r="K184" s="141">
        <v>10</v>
      </c>
      <c r="L184" s="191"/>
      <c r="M184" s="191"/>
      <c r="N184" s="195">
        <f t="shared" si="20"/>
        <v>0</v>
      </c>
      <c r="O184" s="195"/>
      <c r="P184" s="195"/>
      <c r="Q184" s="195"/>
      <c r="R184" s="142"/>
      <c r="T184" s="143" t="s">
        <v>5</v>
      </c>
      <c r="U184" s="40" t="s">
        <v>40</v>
      </c>
      <c r="V184" s="144">
        <v>0.16044</v>
      </c>
      <c r="W184" s="144">
        <f t="shared" si="21"/>
        <v>1.6044</v>
      </c>
      <c r="X184" s="144">
        <v>3.8999999999999999E-4</v>
      </c>
      <c r="Y184" s="144">
        <f t="shared" si="22"/>
        <v>3.8999999999999998E-3</v>
      </c>
      <c r="Z184" s="144">
        <v>0</v>
      </c>
      <c r="AA184" s="145">
        <f t="shared" si="23"/>
        <v>0</v>
      </c>
      <c r="AR184" s="18" t="s">
        <v>209</v>
      </c>
      <c r="AT184" s="18" t="s">
        <v>148</v>
      </c>
      <c r="AU184" s="18" t="s">
        <v>153</v>
      </c>
      <c r="AY184" s="18" t="s">
        <v>147</v>
      </c>
      <c r="BE184" s="146">
        <f t="shared" si="24"/>
        <v>0</v>
      </c>
      <c r="BF184" s="146">
        <f t="shared" si="25"/>
        <v>0</v>
      </c>
      <c r="BG184" s="146">
        <f t="shared" si="26"/>
        <v>0</v>
      </c>
      <c r="BH184" s="146">
        <f t="shared" si="27"/>
        <v>0</v>
      </c>
      <c r="BI184" s="146">
        <f t="shared" si="28"/>
        <v>0</v>
      </c>
      <c r="BJ184" s="18" t="s">
        <v>153</v>
      </c>
      <c r="BK184" s="146">
        <f t="shared" si="29"/>
        <v>0</v>
      </c>
      <c r="BL184" s="18" t="s">
        <v>209</v>
      </c>
      <c r="BM184" s="18" t="s">
        <v>351</v>
      </c>
    </row>
    <row r="185" spans="2:65" s="1" customFormat="1" ht="16.5" customHeight="1">
      <c r="B185" s="137"/>
      <c r="C185" s="138" t="s">
        <v>352</v>
      </c>
      <c r="D185" s="138" t="s">
        <v>148</v>
      </c>
      <c r="E185" s="139" t="s">
        <v>353</v>
      </c>
      <c r="F185" s="192" t="s">
        <v>354</v>
      </c>
      <c r="G185" s="192"/>
      <c r="H185" s="192"/>
      <c r="I185" s="192"/>
      <c r="J185" s="140" t="s">
        <v>306</v>
      </c>
      <c r="K185" s="141">
        <v>1</v>
      </c>
      <c r="L185" s="191"/>
      <c r="M185" s="191"/>
      <c r="N185" s="195">
        <f t="shared" si="20"/>
        <v>0</v>
      </c>
      <c r="O185" s="195"/>
      <c r="P185" s="195"/>
      <c r="Q185" s="195"/>
      <c r="R185" s="142"/>
      <c r="T185" s="143" t="s">
        <v>5</v>
      </c>
      <c r="U185" s="40" t="s">
        <v>40</v>
      </c>
      <c r="V185" s="144">
        <v>0.14036000000000001</v>
      </c>
      <c r="W185" s="144">
        <f t="shared" si="21"/>
        <v>0.14036000000000001</v>
      </c>
      <c r="X185" s="144">
        <v>3.2000000000000003E-4</v>
      </c>
      <c r="Y185" s="144">
        <f t="shared" si="22"/>
        <v>3.2000000000000003E-4</v>
      </c>
      <c r="Z185" s="144">
        <v>0</v>
      </c>
      <c r="AA185" s="145">
        <f t="shared" si="23"/>
        <v>0</v>
      </c>
      <c r="AR185" s="18" t="s">
        <v>209</v>
      </c>
      <c r="AT185" s="18" t="s">
        <v>148</v>
      </c>
      <c r="AU185" s="18" t="s">
        <v>153</v>
      </c>
      <c r="AY185" s="18" t="s">
        <v>147</v>
      </c>
      <c r="BE185" s="146">
        <f t="shared" si="24"/>
        <v>0</v>
      </c>
      <c r="BF185" s="146">
        <f t="shared" si="25"/>
        <v>0</v>
      </c>
      <c r="BG185" s="146">
        <f t="shared" si="26"/>
        <v>0</v>
      </c>
      <c r="BH185" s="146">
        <f t="shared" si="27"/>
        <v>0</v>
      </c>
      <c r="BI185" s="146">
        <f t="shared" si="28"/>
        <v>0</v>
      </c>
      <c r="BJ185" s="18" t="s">
        <v>153</v>
      </c>
      <c r="BK185" s="146">
        <f t="shared" si="29"/>
        <v>0</v>
      </c>
      <c r="BL185" s="18" t="s">
        <v>209</v>
      </c>
      <c r="BM185" s="18" t="s">
        <v>355</v>
      </c>
    </row>
    <row r="186" spans="2:65" s="1" customFormat="1" ht="16.5" customHeight="1">
      <c r="B186" s="137"/>
      <c r="C186" s="138" t="s">
        <v>356</v>
      </c>
      <c r="D186" s="138" t="s">
        <v>148</v>
      </c>
      <c r="E186" s="139" t="s">
        <v>357</v>
      </c>
      <c r="F186" s="192" t="s">
        <v>358</v>
      </c>
      <c r="G186" s="192"/>
      <c r="H186" s="192"/>
      <c r="I186" s="192"/>
      <c r="J186" s="140" t="s">
        <v>306</v>
      </c>
      <c r="K186" s="141">
        <v>5</v>
      </c>
      <c r="L186" s="191"/>
      <c r="M186" s="191"/>
      <c r="N186" s="195">
        <f t="shared" si="20"/>
        <v>0</v>
      </c>
      <c r="O186" s="195"/>
      <c r="P186" s="195"/>
      <c r="Q186" s="195"/>
      <c r="R186" s="142"/>
      <c r="T186" s="143" t="s">
        <v>5</v>
      </c>
      <c r="U186" s="40" t="s">
        <v>40</v>
      </c>
      <c r="V186" s="144">
        <v>0.16044</v>
      </c>
      <c r="W186" s="144">
        <f t="shared" si="21"/>
        <v>0.80220000000000002</v>
      </c>
      <c r="X186" s="144">
        <v>3.8999999999999999E-4</v>
      </c>
      <c r="Y186" s="144">
        <f t="shared" si="22"/>
        <v>1.9499999999999999E-3</v>
      </c>
      <c r="Z186" s="144">
        <v>0</v>
      </c>
      <c r="AA186" s="145">
        <f t="shared" si="23"/>
        <v>0</v>
      </c>
      <c r="AR186" s="18" t="s">
        <v>209</v>
      </c>
      <c r="AT186" s="18" t="s">
        <v>148</v>
      </c>
      <c r="AU186" s="18" t="s">
        <v>153</v>
      </c>
      <c r="AY186" s="18" t="s">
        <v>147</v>
      </c>
      <c r="BE186" s="146">
        <f t="shared" si="24"/>
        <v>0</v>
      </c>
      <c r="BF186" s="146">
        <f t="shared" si="25"/>
        <v>0</v>
      </c>
      <c r="BG186" s="146">
        <f t="shared" si="26"/>
        <v>0</v>
      </c>
      <c r="BH186" s="146">
        <f t="shared" si="27"/>
        <v>0</v>
      </c>
      <c r="BI186" s="146">
        <f t="shared" si="28"/>
        <v>0</v>
      </c>
      <c r="BJ186" s="18" t="s">
        <v>153</v>
      </c>
      <c r="BK186" s="146">
        <f t="shared" si="29"/>
        <v>0</v>
      </c>
      <c r="BL186" s="18" t="s">
        <v>209</v>
      </c>
      <c r="BM186" s="18" t="s">
        <v>359</v>
      </c>
    </row>
    <row r="187" spans="2:65" s="1" customFormat="1" ht="25.5" customHeight="1">
      <c r="B187" s="137"/>
      <c r="C187" s="138" t="s">
        <v>360</v>
      </c>
      <c r="D187" s="138" t="s">
        <v>148</v>
      </c>
      <c r="E187" s="139" t="s">
        <v>361</v>
      </c>
      <c r="F187" s="192" t="s">
        <v>362</v>
      </c>
      <c r="G187" s="192"/>
      <c r="H187" s="192"/>
      <c r="I187" s="192"/>
      <c r="J187" s="140" t="s">
        <v>306</v>
      </c>
      <c r="K187" s="141">
        <v>6</v>
      </c>
      <c r="L187" s="191"/>
      <c r="M187" s="191"/>
      <c r="N187" s="195">
        <f t="shared" si="20"/>
        <v>0</v>
      </c>
      <c r="O187" s="195"/>
      <c r="P187" s="195"/>
      <c r="Q187" s="195"/>
      <c r="R187" s="142"/>
      <c r="T187" s="143" t="s">
        <v>5</v>
      </c>
      <c r="U187" s="40" t="s">
        <v>40</v>
      </c>
      <c r="V187" s="144">
        <v>0.30835000000000001</v>
      </c>
      <c r="W187" s="144">
        <f t="shared" si="21"/>
        <v>1.8501000000000001</v>
      </c>
      <c r="X187" s="144">
        <v>3.1E-4</v>
      </c>
      <c r="Y187" s="144">
        <f t="shared" si="22"/>
        <v>1.8600000000000001E-3</v>
      </c>
      <c r="Z187" s="144">
        <v>0</v>
      </c>
      <c r="AA187" s="145">
        <f t="shared" si="23"/>
        <v>0</v>
      </c>
      <c r="AR187" s="18" t="s">
        <v>209</v>
      </c>
      <c r="AT187" s="18" t="s">
        <v>148</v>
      </c>
      <c r="AU187" s="18" t="s">
        <v>153</v>
      </c>
      <c r="AY187" s="18" t="s">
        <v>147</v>
      </c>
      <c r="BE187" s="146">
        <f t="shared" si="24"/>
        <v>0</v>
      </c>
      <c r="BF187" s="146">
        <f t="shared" si="25"/>
        <v>0</v>
      </c>
      <c r="BG187" s="146">
        <f t="shared" si="26"/>
        <v>0</v>
      </c>
      <c r="BH187" s="146">
        <f t="shared" si="27"/>
        <v>0</v>
      </c>
      <c r="BI187" s="146">
        <f t="shared" si="28"/>
        <v>0</v>
      </c>
      <c r="BJ187" s="18" t="s">
        <v>153</v>
      </c>
      <c r="BK187" s="146">
        <f t="shared" si="29"/>
        <v>0</v>
      </c>
      <c r="BL187" s="18" t="s">
        <v>209</v>
      </c>
      <c r="BM187" s="18" t="s">
        <v>363</v>
      </c>
    </row>
    <row r="188" spans="2:65" s="1" customFormat="1" ht="25.5" customHeight="1">
      <c r="B188" s="137"/>
      <c r="C188" s="138" t="s">
        <v>364</v>
      </c>
      <c r="D188" s="138" t="s">
        <v>148</v>
      </c>
      <c r="E188" s="139" t="s">
        <v>365</v>
      </c>
      <c r="F188" s="192" t="s">
        <v>366</v>
      </c>
      <c r="G188" s="192"/>
      <c r="H188" s="192"/>
      <c r="I188" s="192"/>
      <c r="J188" s="140" t="s">
        <v>268</v>
      </c>
      <c r="K188" s="141">
        <v>0.29699999999999999</v>
      </c>
      <c r="L188" s="191"/>
      <c r="M188" s="191"/>
      <c r="N188" s="195">
        <f t="shared" si="20"/>
        <v>0</v>
      </c>
      <c r="O188" s="195"/>
      <c r="P188" s="195"/>
      <c r="Q188" s="195"/>
      <c r="R188" s="142"/>
      <c r="T188" s="143" t="s">
        <v>5</v>
      </c>
      <c r="U188" s="40" t="s">
        <v>40</v>
      </c>
      <c r="V188" s="144">
        <v>4.5590000000000002</v>
      </c>
      <c r="W188" s="144">
        <f t="shared" si="21"/>
        <v>1.354023</v>
      </c>
      <c r="X188" s="144">
        <v>0</v>
      </c>
      <c r="Y188" s="144">
        <f t="shared" si="22"/>
        <v>0</v>
      </c>
      <c r="Z188" s="144">
        <v>0</v>
      </c>
      <c r="AA188" s="145">
        <f t="shared" si="23"/>
        <v>0</v>
      </c>
      <c r="AR188" s="18" t="s">
        <v>209</v>
      </c>
      <c r="AT188" s="18" t="s">
        <v>148</v>
      </c>
      <c r="AU188" s="18" t="s">
        <v>153</v>
      </c>
      <c r="AY188" s="18" t="s">
        <v>147</v>
      </c>
      <c r="BE188" s="146">
        <f t="shared" si="24"/>
        <v>0</v>
      </c>
      <c r="BF188" s="146">
        <f t="shared" si="25"/>
        <v>0</v>
      </c>
      <c r="BG188" s="146">
        <f t="shared" si="26"/>
        <v>0</v>
      </c>
      <c r="BH188" s="146">
        <f t="shared" si="27"/>
        <v>0</v>
      </c>
      <c r="BI188" s="146">
        <f t="shared" si="28"/>
        <v>0</v>
      </c>
      <c r="BJ188" s="18" t="s">
        <v>153</v>
      </c>
      <c r="BK188" s="146">
        <f t="shared" si="29"/>
        <v>0</v>
      </c>
      <c r="BL188" s="18" t="s">
        <v>209</v>
      </c>
      <c r="BM188" s="18" t="s">
        <v>367</v>
      </c>
    </row>
    <row r="189" spans="2:65" s="9" customFormat="1" ht="29.85" customHeight="1">
      <c r="B189" s="126"/>
      <c r="C189" s="127"/>
      <c r="D189" s="136" t="s">
        <v>125</v>
      </c>
      <c r="E189" s="136"/>
      <c r="F189" s="136"/>
      <c r="G189" s="136"/>
      <c r="H189" s="136"/>
      <c r="I189" s="136"/>
      <c r="J189" s="136"/>
      <c r="K189" s="136"/>
      <c r="L189" s="136"/>
      <c r="M189" s="136"/>
      <c r="N189" s="193">
        <f>BK189</f>
        <v>0</v>
      </c>
      <c r="O189" s="194"/>
      <c r="P189" s="194"/>
      <c r="Q189" s="194"/>
      <c r="R189" s="129"/>
      <c r="T189" s="130"/>
      <c r="U189" s="127"/>
      <c r="V189" s="127"/>
      <c r="W189" s="131">
        <f>SUM(W190:W191)</f>
        <v>0.38652000000000003</v>
      </c>
      <c r="X189" s="127"/>
      <c r="Y189" s="131">
        <f>SUM(Y190:Y191)</f>
        <v>0.03</v>
      </c>
      <c r="Z189" s="127"/>
      <c r="AA189" s="132">
        <f>SUM(AA190:AA191)</f>
        <v>0</v>
      </c>
      <c r="AR189" s="133" t="s">
        <v>153</v>
      </c>
      <c r="AT189" s="134" t="s">
        <v>72</v>
      </c>
      <c r="AU189" s="134" t="s">
        <v>81</v>
      </c>
      <c r="AY189" s="133" t="s">
        <v>147</v>
      </c>
      <c r="BK189" s="135">
        <f>SUM(BK190:BK191)</f>
        <v>0</v>
      </c>
    </row>
    <row r="190" spans="2:65" s="1" customFormat="1" ht="25.5" customHeight="1">
      <c r="B190" s="137"/>
      <c r="C190" s="138" t="s">
        <v>368</v>
      </c>
      <c r="D190" s="138" t="s">
        <v>148</v>
      </c>
      <c r="E190" s="139" t="s">
        <v>369</v>
      </c>
      <c r="F190" s="192" t="s">
        <v>370</v>
      </c>
      <c r="G190" s="192"/>
      <c r="H190" s="192"/>
      <c r="I190" s="192"/>
      <c r="J190" s="140" t="s">
        <v>306</v>
      </c>
      <c r="K190" s="141">
        <v>3</v>
      </c>
      <c r="L190" s="191"/>
      <c r="M190" s="191"/>
      <c r="N190" s="195">
        <f>ROUND(L190*K190,2)</f>
        <v>0</v>
      </c>
      <c r="O190" s="195"/>
      <c r="P190" s="195"/>
      <c r="Q190" s="195"/>
      <c r="R190" s="142"/>
      <c r="T190" s="143" t="s">
        <v>5</v>
      </c>
      <c r="U190" s="40" t="s">
        <v>40</v>
      </c>
      <c r="V190" s="144">
        <v>9.9000000000000005E-2</v>
      </c>
      <c r="W190" s="144">
        <f>V190*K190</f>
        <v>0.29700000000000004</v>
      </c>
      <c r="X190" s="144">
        <v>0.01</v>
      </c>
      <c r="Y190" s="144">
        <f>X190*K190</f>
        <v>0.03</v>
      </c>
      <c r="Z190" s="144">
        <v>0</v>
      </c>
      <c r="AA190" s="145">
        <f>Z190*K190</f>
        <v>0</v>
      </c>
      <c r="AR190" s="18" t="s">
        <v>209</v>
      </c>
      <c r="AT190" s="18" t="s">
        <v>148</v>
      </c>
      <c r="AU190" s="18" t="s">
        <v>153</v>
      </c>
      <c r="AY190" s="18" t="s">
        <v>147</v>
      </c>
      <c r="BE190" s="146">
        <f>IF(U190="základná",N190,0)</f>
        <v>0</v>
      </c>
      <c r="BF190" s="146">
        <f>IF(U190="znížená",N190,0)</f>
        <v>0</v>
      </c>
      <c r="BG190" s="146">
        <f>IF(U190="zákl. prenesená",N190,0)</f>
        <v>0</v>
      </c>
      <c r="BH190" s="146">
        <f>IF(U190="zníž. prenesená",N190,0)</f>
        <v>0</v>
      </c>
      <c r="BI190" s="146">
        <f>IF(U190="nulová",N190,0)</f>
        <v>0</v>
      </c>
      <c r="BJ190" s="18" t="s">
        <v>153</v>
      </c>
      <c r="BK190" s="146">
        <f>ROUND(L190*K190,2)</f>
        <v>0</v>
      </c>
      <c r="BL190" s="18" t="s">
        <v>209</v>
      </c>
      <c r="BM190" s="18" t="s">
        <v>371</v>
      </c>
    </row>
    <row r="191" spans="2:65" s="1" customFormat="1" ht="38.25" customHeight="1">
      <c r="B191" s="137"/>
      <c r="C191" s="138" t="s">
        <v>372</v>
      </c>
      <c r="D191" s="138" t="s">
        <v>148</v>
      </c>
      <c r="E191" s="139" t="s">
        <v>373</v>
      </c>
      <c r="F191" s="192" t="s">
        <v>374</v>
      </c>
      <c r="G191" s="192"/>
      <c r="H191" s="192"/>
      <c r="I191" s="192"/>
      <c r="J191" s="140" t="s">
        <v>268</v>
      </c>
      <c r="K191" s="141">
        <v>0.03</v>
      </c>
      <c r="L191" s="191"/>
      <c r="M191" s="191"/>
      <c r="N191" s="195">
        <f>ROUND(L191*K191,2)</f>
        <v>0</v>
      </c>
      <c r="O191" s="195"/>
      <c r="P191" s="195"/>
      <c r="Q191" s="195"/>
      <c r="R191" s="142"/>
      <c r="T191" s="143" t="s">
        <v>5</v>
      </c>
      <c r="U191" s="40" t="s">
        <v>40</v>
      </c>
      <c r="V191" s="144">
        <v>2.984</v>
      </c>
      <c r="W191" s="144">
        <f>V191*K191</f>
        <v>8.9520000000000002E-2</v>
      </c>
      <c r="X191" s="144">
        <v>0</v>
      </c>
      <c r="Y191" s="144">
        <f>X191*K191</f>
        <v>0</v>
      </c>
      <c r="Z191" s="144">
        <v>0</v>
      </c>
      <c r="AA191" s="145">
        <f>Z191*K191</f>
        <v>0</v>
      </c>
      <c r="AR191" s="18" t="s">
        <v>209</v>
      </c>
      <c r="AT191" s="18" t="s">
        <v>148</v>
      </c>
      <c r="AU191" s="18" t="s">
        <v>153</v>
      </c>
      <c r="AY191" s="18" t="s">
        <v>147</v>
      </c>
      <c r="BE191" s="146">
        <f>IF(U191="základná",N191,0)</f>
        <v>0</v>
      </c>
      <c r="BF191" s="146">
        <f>IF(U191="znížená",N191,0)</f>
        <v>0</v>
      </c>
      <c r="BG191" s="146">
        <f>IF(U191="zákl. prenesená",N191,0)</f>
        <v>0</v>
      </c>
      <c r="BH191" s="146">
        <f>IF(U191="zníž. prenesená",N191,0)</f>
        <v>0</v>
      </c>
      <c r="BI191" s="146">
        <f>IF(U191="nulová",N191,0)</f>
        <v>0</v>
      </c>
      <c r="BJ191" s="18" t="s">
        <v>153</v>
      </c>
      <c r="BK191" s="146">
        <f>ROUND(L191*K191,2)</f>
        <v>0</v>
      </c>
      <c r="BL191" s="18" t="s">
        <v>209</v>
      </c>
      <c r="BM191" s="18" t="s">
        <v>375</v>
      </c>
    </row>
    <row r="192" spans="2:65" s="9" customFormat="1" ht="29.85" customHeight="1">
      <c r="B192" s="126"/>
      <c r="C192" s="127"/>
      <c r="D192" s="136" t="s">
        <v>126</v>
      </c>
      <c r="E192" s="136"/>
      <c r="F192" s="136"/>
      <c r="G192" s="136"/>
      <c r="H192" s="136"/>
      <c r="I192" s="136"/>
      <c r="J192" s="136"/>
      <c r="K192" s="136"/>
      <c r="L192" s="136"/>
      <c r="M192" s="136"/>
      <c r="N192" s="193">
        <f>BK192</f>
        <v>0</v>
      </c>
      <c r="O192" s="194"/>
      <c r="P192" s="194"/>
      <c r="Q192" s="194"/>
      <c r="R192" s="129"/>
      <c r="T192" s="130"/>
      <c r="U192" s="127"/>
      <c r="V192" s="127"/>
      <c r="W192" s="131">
        <f>SUM(W193:W195)</f>
        <v>0.84400000000000008</v>
      </c>
      <c r="X192" s="127"/>
      <c r="Y192" s="131">
        <f>SUM(Y193:Y195)</f>
        <v>7.6000000000000004E-4</v>
      </c>
      <c r="Z192" s="127"/>
      <c r="AA192" s="132">
        <f>SUM(AA193:AA195)</f>
        <v>0</v>
      </c>
      <c r="AR192" s="133" t="s">
        <v>153</v>
      </c>
      <c r="AT192" s="134" t="s">
        <v>72</v>
      </c>
      <c r="AU192" s="134" t="s">
        <v>81</v>
      </c>
      <c r="AY192" s="133" t="s">
        <v>147</v>
      </c>
      <c r="BK192" s="135">
        <f>SUM(BK193:BK195)</f>
        <v>0</v>
      </c>
    </row>
    <row r="193" spans="2:65" s="1" customFormat="1" ht="16.5" customHeight="1">
      <c r="B193" s="137"/>
      <c r="C193" s="138" t="s">
        <v>376</v>
      </c>
      <c r="D193" s="138" t="s">
        <v>148</v>
      </c>
      <c r="E193" s="139" t="s">
        <v>377</v>
      </c>
      <c r="F193" s="192" t="s">
        <v>378</v>
      </c>
      <c r="G193" s="192"/>
      <c r="H193" s="192"/>
      <c r="I193" s="192"/>
      <c r="J193" s="140" t="s">
        <v>306</v>
      </c>
      <c r="K193" s="141">
        <v>2</v>
      </c>
      <c r="L193" s="191"/>
      <c r="M193" s="191"/>
      <c r="N193" s="195">
        <f>ROUND(L193*K193,2)</f>
        <v>0</v>
      </c>
      <c r="O193" s="195"/>
      <c r="P193" s="195"/>
      <c r="Q193" s="195"/>
      <c r="R193" s="142"/>
      <c r="T193" s="143" t="s">
        <v>5</v>
      </c>
      <c r="U193" s="40" t="s">
        <v>40</v>
      </c>
      <c r="V193" s="144">
        <v>0.23200000000000001</v>
      </c>
      <c r="W193" s="144">
        <f>V193*K193</f>
        <v>0.46400000000000002</v>
      </c>
      <c r="X193" s="144">
        <v>0</v>
      </c>
      <c r="Y193" s="144">
        <f>X193*K193</f>
        <v>0</v>
      </c>
      <c r="Z193" s="144">
        <v>0</v>
      </c>
      <c r="AA193" s="145">
        <f>Z193*K193</f>
        <v>0</v>
      </c>
      <c r="AR193" s="18" t="s">
        <v>209</v>
      </c>
      <c r="AT193" s="18" t="s">
        <v>148</v>
      </c>
      <c r="AU193" s="18" t="s">
        <v>153</v>
      </c>
      <c r="AY193" s="18" t="s">
        <v>147</v>
      </c>
      <c r="BE193" s="146">
        <f>IF(U193="základná",N193,0)</f>
        <v>0</v>
      </c>
      <c r="BF193" s="146">
        <f>IF(U193="znížená",N193,0)</f>
        <v>0</v>
      </c>
      <c r="BG193" s="146">
        <f>IF(U193="zákl. prenesená",N193,0)</f>
        <v>0</v>
      </c>
      <c r="BH193" s="146">
        <f>IF(U193="zníž. prenesená",N193,0)</f>
        <v>0</v>
      </c>
      <c r="BI193" s="146">
        <f>IF(U193="nulová",N193,0)</f>
        <v>0</v>
      </c>
      <c r="BJ193" s="18" t="s">
        <v>153</v>
      </c>
      <c r="BK193" s="146">
        <f>ROUND(L193*K193,2)</f>
        <v>0</v>
      </c>
      <c r="BL193" s="18" t="s">
        <v>209</v>
      </c>
      <c r="BM193" s="18" t="s">
        <v>379</v>
      </c>
    </row>
    <row r="194" spans="2:65" s="1" customFormat="1" ht="25.5" customHeight="1">
      <c r="B194" s="137"/>
      <c r="C194" s="138" t="s">
        <v>380</v>
      </c>
      <c r="D194" s="138" t="s">
        <v>148</v>
      </c>
      <c r="E194" s="139" t="s">
        <v>381</v>
      </c>
      <c r="F194" s="192" t="s">
        <v>382</v>
      </c>
      <c r="G194" s="192"/>
      <c r="H194" s="192"/>
      <c r="I194" s="192"/>
      <c r="J194" s="140" t="s">
        <v>306</v>
      </c>
      <c r="K194" s="141">
        <v>2</v>
      </c>
      <c r="L194" s="191"/>
      <c r="M194" s="191"/>
      <c r="N194" s="195">
        <f>ROUND(L194*K194,2)</f>
        <v>0</v>
      </c>
      <c r="O194" s="195"/>
      <c r="P194" s="195"/>
      <c r="Q194" s="195"/>
      <c r="R194" s="142"/>
      <c r="T194" s="143" t="s">
        <v>5</v>
      </c>
      <c r="U194" s="40" t="s">
        <v>40</v>
      </c>
      <c r="V194" s="144">
        <v>0.19</v>
      </c>
      <c r="W194" s="144">
        <f>V194*K194</f>
        <v>0.38</v>
      </c>
      <c r="X194" s="144">
        <v>0</v>
      </c>
      <c r="Y194" s="144">
        <f>X194*K194</f>
        <v>0</v>
      </c>
      <c r="Z194" s="144">
        <v>0</v>
      </c>
      <c r="AA194" s="145">
        <f>Z194*K194</f>
        <v>0</v>
      </c>
      <c r="AR194" s="18" t="s">
        <v>209</v>
      </c>
      <c r="AT194" s="18" t="s">
        <v>148</v>
      </c>
      <c r="AU194" s="18" t="s">
        <v>153</v>
      </c>
      <c r="AY194" s="18" t="s">
        <v>147</v>
      </c>
      <c r="BE194" s="146">
        <f>IF(U194="základná",N194,0)</f>
        <v>0</v>
      </c>
      <c r="BF194" s="146">
        <f>IF(U194="znížená",N194,0)</f>
        <v>0</v>
      </c>
      <c r="BG194" s="146">
        <f>IF(U194="zákl. prenesená",N194,0)</f>
        <v>0</v>
      </c>
      <c r="BH194" s="146">
        <f>IF(U194="zníž. prenesená",N194,0)</f>
        <v>0</v>
      </c>
      <c r="BI194" s="146">
        <f>IF(U194="nulová",N194,0)</f>
        <v>0</v>
      </c>
      <c r="BJ194" s="18" t="s">
        <v>153</v>
      </c>
      <c r="BK194" s="146">
        <f>ROUND(L194*K194,2)</f>
        <v>0</v>
      </c>
      <c r="BL194" s="18" t="s">
        <v>209</v>
      </c>
      <c r="BM194" s="18" t="s">
        <v>383</v>
      </c>
    </row>
    <row r="195" spans="2:65" s="1" customFormat="1" ht="25.5" customHeight="1">
      <c r="B195" s="137"/>
      <c r="C195" s="147" t="s">
        <v>384</v>
      </c>
      <c r="D195" s="147" t="s">
        <v>385</v>
      </c>
      <c r="E195" s="148" t="s">
        <v>386</v>
      </c>
      <c r="F195" s="222" t="s">
        <v>387</v>
      </c>
      <c r="G195" s="222"/>
      <c r="H195" s="222"/>
      <c r="I195" s="222"/>
      <c r="J195" s="149" t="s">
        <v>306</v>
      </c>
      <c r="K195" s="150">
        <v>2</v>
      </c>
      <c r="L195" s="224"/>
      <c r="M195" s="224"/>
      <c r="N195" s="223">
        <f>ROUND(L195*K195,2)</f>
        <v>0</v>
      </c>
      <c r="O195" s="195"/>
      <c r="P195" s="195"/>
      <c r="Q195" s="195"/>
      <c r="R195" s="142"/>
      <c r="T195" s="143" t="s">
        <v>5</v>
      </c>
      <c r="U195" s="40" t="s">
        <v>40</v>
      </c>
      <c r="V195" s="144">
        <v>0</v>
      </c>
      <c r="W195" s="144">
        <f>V195*K195</f>
        <v>0</v>
      </c>
      <c r="X195" s="144">
        <v>3.8000000000000002E-4</v>
      </c>
      <c r="Y195" s="144">
        <f>X195*K195</f>
        <v>7.6000000000000004E-4</v>
      </c>
      <c r="Z195" s="144">
        <v>0</v>
      </c>
      <c r="AA195" s="145">
        <f>Z195*K195</f>
        <v>0</v>
      </c>
      <c r="AR195" s="18" t="s">
        <v>274</v>
      </c>
      <c r="AT195" s="18" t="s">
        <v>385</v>
      </c>
      <c r="AU195" s="18" t="s">
        <v>153</v>
      </c>
      <c r="AY195" s="18" t="s">
        <v>147</v>
      </c>
      <c r="BE195" s="146">
        <f>IF(U195="základná",N195,0)</f>
        <v>0</v>
      </c>
      <c r="BF195" s="146">
        <f>IF(U195="znížená",N195,0)</f>
        <v>0</v>
      </c>
      <c r="BG195" s="146">
        <f>IF(U195="zákl. prenesená",N195,0)</f>
        <v>0</v>
      </c>
      <c r="BH195" s="146">
        <f>IF(U195="zníž. prenesená",N195,0)</f>
        <v>0</v>
      </c>
      <c r="BI195" s="146">
        <f>IF(U195="nulová",N195,0)</f>
        <v>0</v>
      </c>
      <c r="BJ195" s="18" t="s">
        <v>153</v>
      </c>
      <c r="BK195" s="146">
        <f>ROUND(L195*K195,2)</f>
        <v>0</v>
      </c>
      <c r="BL195" s="18" t="s">
        <v>209</v>
      </c>
      <c r="BM195" s="18" t="s">
        <v>388</v>
      </c>
    </row>
    <row r="196" spans="2:65" s="9" customFormat="1" ht="29.85" customHeight="1">
      <c r="B196" s="126"/>
      <c r="C196" s="127"/>
      <c r="D196" s="136" t="s">
        <v>127</v>
      </c>
      <c r="E196" s="136"/>
      <c r="F196" s="136"/>
      <c r="G196" s="136"/>
      <c r="H196" s="136"/>
      <c r="I196" s="136"/>
      <c r="J196" s="136"/>
      <c r="K196" s="136"/>
      <c r="L196" s="136"/>
      <c r="M196" s="136"/>
      <c r="N196" s="193">
        <f>BK196</f>
        <v>0</v>
      </c>
      <c r="O196" s="194"/>
      <c r="P196" s="194"/>
      <c r="Q196" s="194"/>
      <c r="R196" s="129"/>
      <c r="T196" s="130"/>
      <c r="U196" s="127"/>
      <c r="V196" s="127"/>
      <c r="W196" s="131">
        <f>SUM(W197:W198)</f>
        <v>21.402000000000001</v>
      </c>
      <c r="X196" s="127"/>
      <c r="Y196" s="131">
        <f>SUM(Y197:Y198)</f>
        <v>1.312E-2</v>
      </c>
      <c r="Z196" s="127"/>
      <c r="AA196" s="132">
        <f>SUM(AA197:AA198)</f>
        <v>0</v>
      </c>
      <c r="AR196" s="133" t="s">
        <v>153</v>
      </c>
      <c r="AT196" s="134" t="s">
        <v>72</v>
      </c>
      <c r="AU196" s="134" t="s">
        <v>81</v>
      </c>
      <c r="AY196" s="133" t="s">
        <v>147</v>
      </c>
      <c r="BK196" s="135">
        <f>SUM(BK197:BK198)</f>
        <v>0</v>
      </c>
    </row>
    <row r="197" spans="2:65" s="1" customFormat="1" ht="38.25" customHeight="1">
      <c r="B197" s="137"/>
      <c r="C197" s="138" t="s">
        <v>389</v>
      </c>
      <c r="D197" s="138" t="s">
        <v>148</v>
      </c>
      <c r="E197" s="139" t="s">
        <v>390</v>
      </c>
      <c r="F197" s="192" t="s">
        <v>391</v>
      </c>
      <c r="G197" s="192"/>
      <c r="H197" s="192"/>
      <c r="I197" s="192"/>
      <c r="J197" s="140" t="s">
        <v>151</v>
      </c>
      <c r="K197" s="141">
        <v>41</v>
      </c>
      <c r="L197" s="191"/>
      <c r="M197" s="191"/>
      <c r="N197" s="195">
        <f>ROUND(L197*K197,2)</f>
        <v>0</v>
      </c>
      <c r="O197" s="195"/>
      <c r="P197" s="195"/>
      <c r="Q197" s="195"/>
      <c r="R197" s="142"/>
      <c r="T197" s="143" t="s">
        <v>5</v>
      </c>
      <c r="U197" s="40" t="s">
        <v>40</v>
      </c>
      <c r="V197" s="144">
        <v>0.374</v>
      </c>
      <c r="W197" s="144">
        <f>V197*K197</f>
        <v>15.334</v>
      </c>
      <c r="X197" s="144">
        <v>2.4000000000000001E-4</v>
      </c>
      <c r="Y197" s="144">
        <f>X197*K197</f>
        <v>9.8399999999999998E-3</v>
      </c>
      <c r="Z197" s="144">
        <v>0</v>
      </c>
      <c r="AA197" s="145">
        <f>Z197*K197</f>
        <v>0</v>
      </c>
      <c r="AR197" s="18" t="s">
        <v>209</v>
      </c>
      <c r="AT197" s="18" t="s">
        <v>148</v>
      </c>
      <c r="AU197" s="18" t="s">
        <v>153</v>
      </c>
      <c r="AY197" s="18" t="s">
        <v>147</v>
      </c>
      <c r="BE197" s="146">
        <f>IF(U197="základná",N197,0)</f>
        <v>0</v>
      </c>
      <c r="BF197" s="146">
        <f>IF(U197="znížená",N197,0)</f>
        <v>0</v>
      </c>
      <c r="BG197" s="146">
        <f>IF(U197="zákl. prenesená",N197,0)</f>
        <v>0</v>
      </c>
      <c r="BH197" s="146">
        <f>IF(U197="zníž. prenesená",N197,0)</f>
        <v>0</v>
      </c>
      <c r="BI197" s="146">
        <f>IF(U197="nulová",N197,0)</f>
        <v>0</v>
      </c>
      <c r="BJ197" s="18" t="s">
        <v>153</v>
      </c>
      <c r="BK197" s="146">
        <f>ROUND(L197*K197,2)</f>
        <v>0</v>
      </c>
      <c r="BL197" s="18" t="s">
        <v>209</v>
      </c>
      <c r="BM197" s="18" t="s">
        <v>392</v>
      </c>
    </row>
    <row r="198" spans="2:65" s="1" customFormat="1" ht="25.5" customHeight="1">
      <c r="B198" s="137"/>
      <c r="C198" s="138" t="s">
        <v>393</v>
      </c>
      <c r="D198" s="138" t="s">
        <v>148</v>
      </c>
      <c r="E198" s="139" t="s">
        <v>394</v>
      </c>
      <c r="F198" s="192" t="s">
        <v>395</v>
      </c>
      <c r="G198" s="192"/>
      <c r="H198" s="192"/>
      <c r="I198" s="192"/>
      <c r="J198" s="140" t="s">
        <v>151</v>
      </c>
      <c r="K198" s="141">
        <v>41</v>
      </c>
      <c r="L198" s="191"/>
      <c r="M198" s="191"/>
      <c r="N198" s="195">
        <f>ROUND(L198*K198,2)</f>
        <v>0</v>
      </c>
      <c r="O198" s="195"/>
      <c r="P198" s="195"/>
      <c r="Q198" s="195"/>
      <c r="R198" s="142"/>
      <c r="T198" s="143" t="s">
        <v>5</v>
      </c>
      <c r="U198" s="40" t="s">
        <v>40</v>
      </c>
      <c r="V198" s="144">
        <v>0.14799999999999999</v>
      </c>
      <c r="W198" s="144">
        <f>V198*K198</f>
        <v>6.0679999999999996</v>
      </c>
      <c r="X198" s="144">
        <v>8.0000000000000007E-5</v>
      </c>
      <c r="Y198" s="144">
        <f>X198*K198</f>
        <v>3.2800000000000004E-3</v>
      </c>
      <c r="Z198" s="144">
        <v>0</v>
      </c>
      <c r="AA198" s="145">
        <f>Z198*K198</f>
        <v>0</v>
      </c>
      <c r="AR198" s="18" t="s">
        <v>209</v>
      </c>
      <c r="AT198" s="18" t="s">
        <v>148</v>
      </c>
      <c r="AU198" s="18" t="s">
        <v>153</v>
      </c>
      <c r="AY198" s="18" t="s">
        <v>147</v>
      </c>
      <c r="BE198" s="146">
        <f>IF(U198="základná",N198,0)</f>
        <v>0</v>
      </c>
      <c r="BF198" s="146">
        <f>IF(U198="znížená",N198,0)</f>
        <v>0</v>
      </c>
      <c r="BG198" s="146">
        <f>IF(U198="zákl. prenesená",N198,0)</f>
        <v>0</v>
      </c>
      <c r="BH198" s="146">
        <f>IF(U198="zníž. prenesená",N198,0)</f>
        <v>0</v>
      </c>
      <c r="BI198" s="146">
        <f>IF(U198="nulová",N198,0)</f>
        <v>0</v>
      </c>
      <c r="BJ198" s="18" t="s">
        <v>153</v>
      </c>
      <c r="BK198" s="146">
        <f>ROUND(L198*K198,2)</f>
        <v>0</v>
      </c>
      <c r="BL198" s="18" t="s">
        <v>209</v>
      </c>
      <c r="BM198" s="18" t="s">
        <v>396</v>
      </c>
    </row>
    <row r="199" spans="2:65" s="9" customFormat="1" ht="37.35" customHeight="1">
      <c r="B199" s="126"/>
      <c r="C199" s="127"/>
      <c r="D199" s="128" t="s">
        <v>128</v>
      </c>
      <c r="E199" s="128"/>
      <c r="F199" s="128"/>
      <c r="G199" s="128"/>
      <c r="H199" s="128"/>
      <c r="I199" s="128"/>
      <c r="J199" s="128"/>
      <c r="K199" s="128"/>
      <c r="L199" s="128"/>
      <c r="M199" s="128"/>
      <c r="N199" s="220">
        <f>BK199</f>
        <v>0</v>
      </c>
      <c r="O199" s="221"/>
      <c r="P199" s="221"/>
      <c r="Q199" s="221"/>
      <c r="R199" s="129"/>
      <c r="T199" s="130"/>
      <c r="U199" s="127"/>
      <c r="V199" s="127"/>
      <c r="W199" s="131">
        <f>W200</f>
        <v>3.9119999999999999</v>
      </c>
      <c r="X199" s="127"/>
      <c r="Y199" s="131">
        <f>Y200</f>
        <v>1.8000000000000002E-2</v>
      </c>
      <c r="Z199" s="127"/>
      <c r="AA199" s="132">
        <f>AA200</f>
        <v>0</v>
      </c>
      <c r="AR199" s="133" t="s">
        <v>158</v>
      </c>
      <c r="AT199" s="134" t="s">
        <v>72</v>
      </c>
      <c r="AU199" s="134" t="s">
        <v>73</v>
      </c>
      <c r="AY199" s="133" t="s">
        <v>147</v>
      </c>
      <c r="BK199" s="135">
        <f>BK200</f>
        <v>0</v>
      </c>
    </row>
    <row r="200" spans="2:65" s="9" customFormat="1" ht="19.899999999999999" customHeight="1">
      <c r="B200" s="126"/>
      <c r="C200" s="127"/>
      <c r="D200" s="136" t="s">
        <v>129</v>
      </c>
      <c r="E200" s="136"/>
      <c r="F200" s="136"/>
      <c r="G200" s="136"/>
      <c r="H200" s="136"/>
      <c r="I200" s="136"/>
      <c r="J200" s="136"/>
      <c r="K200" s="136"/>
      <c r="L200" s="136"/>
      <c r="M200" s="136"/>
      <c r="N200" s="200">
        <f>BK200</f>
        <v>0</v>
      </c>
      <c r="O200" s="201"/>
      <c r="P200" s="201"/>
      <c r="Q200" s="201"/>
      <c r="R200" s="129"/>
      <c r="T200" s="130"/>
      <c r="U200" s="127"/>
      <c r="V200" s="127"/>
      <c r="W200" s="131">
        <f>SUM(W201:W204)</f>
        <v>3.9119999999999999</v>
      </c>
      <c r="X200" s="127"/>
      <c r="Y200" s="131">
        <f>SUM(Y201:Y204)</f>
        <v>1.8000000000000002E-2</v>
      </c>
      <c r="Z200" s="127"/>
      <c r="AA200" s="132">
        <f>SUM(AA201:AA204)</f>
        <v>0</v>
      </c>
      <c r="AR200" s="133" t="s">
        <v>158</v>
      </c>
      <c r="AT200" s="134" t="s">
        <v>72</v>
      </c>
      <c r="AU200" s="134" t="s">
        <v>81</v>
      </c>
      <c r="AY200" s="133" t="s">
        <v>147</v>
      </c>
      <c r="BK200" s="135">
        <f>SUM(BK201:BK204)</f>
        <v>0</v>
      </c>
    </row>
    <row r="201" spans="2:65" s="1" customFormat="1" ht="25.5" customHeight="1">
      <c r="B201" s="137"/>
      <c r="C201" s="138" t="s">
        <v>397</v>
      </c>
      <c r="D201" s="138" t="s">
        <v>148</v>
      </c>
      <c r="E201" s="139" t="s">
        <v>398</v>
      </c>
      <c r="F201" s="192" t="s">
        <v>399</v>
      </c>
      <c r="G201" s="192"/>
      <c r="H201" s="192"/>
      <c r="I201" s="192"/>
      <c r="J201" s="140" t="s">
        <v>306</v>
      </c>
      <c r="K201" s="141">
        <v>3</v>
      </c>
      <c r="L201" s="191"/>
      <c r="M201" s="191"/>
      <c r="N201" s="195">
        <f>ROUND(L201*K201,2)</f>
        <v>0</v>
      </c>
      <c r="O201" s="195"/>
      <c r="P201" s="195"/>
      <c r="Q201" s="195"/>
      <c r="R201" s="142"/>
      <c r="T201" s="143" t="s">
        <v>5</v>
      </c>
      <c r="U201" s="40" t="s">
        <v>40</v>
      </c>
      <c r="V201" s="144">
        <v>0.55000000000000004</v>
      </c>
      <c r="W201" s="144">
        <f>V201*K201</f>
        <v>1.6500000000000001</v>
      </c>
      <c r="X201" s="144">
        <v>0</v>
      </c>
      <c r="Y201" s="144">
        <f>X201*K201</f>
        <v>0</v>
      </c>
      <c r="Z201" s="144">
        <v>0</v>
      </c>
      <c r="AA201" s="145">
        <f>Z201*K201</f>
        <v>0</v>
      </c>
      <c r="AR201" s="18" t="s">
        <v>400</v>
      </c>
      <c r="AT201" s="18" t="s">
        <v>148</v>
      </c>
      <c r="AU201" s="18" t="s">
        <v>153</v>
      </c>
      <c r="AY201" s="18" t="s">
        <v>147</v>
      </c>
      <c r="BE201" s="146">
        <f>IF(U201="základná",N201,0)</f>
        <v>0</v>
      </c>
      <c r="BF201" s="146">
        <f>IF(U201="znížená",N201,0)</f>
        <v>0</v>
      </c>
      <c r="BG201" s="146">
        <f>IF(U201="zákl. prenesená",N201,0)</f>
        <v>0</v>
      </c>
      <c r="BH201" s="146">
        <f>IF(U201="zníž. prenesená",N201,0)</f>
        <v>0</v>
      </c>
      <c r="BI201" s="146">
        <f>IF(U201="nulová",N201,0)</f>
        <v>0</v>
      </c>
      <c r="BJ201" s="18" t="s">
        <v>153</v>
      </c>
      <c r="BK201" s="146">
        <f>ROUND(L201*K201,2)</f>
        <v>0</v>
      </c>
      <c r="BL201" s="18" t="s">
        <v>400</v>
      </c>
      <c r="BM201" s="18" t="s">
        <v>401</v>
      </c>
    </row>
    <row r="202" spans="2:65" s="1" customFormat="1" ht="16.5" customHeight="1">
      <c r="B202" s="137"/>
      <c r="C202" s="147" t="s">
        <v>402</v>
      </c>
      <c r="D202" s="147" t="s">
        <v>385</v>
      </c>
      <c r="E202" s="148" t="s">
        <v>403</v>
      </c>
      <c r="F202" s="222" t="s">
        <v>404</v>
      </c>
      <c r="G202" s="222"/>
      <c r="H202" s="222"/>
      <c r="I202" s="222"/>
      <c r="J202" s="149" t="s">
        <v>306</v>
      </c>
      <c r="K202" s="150">
        <v>3</v>
      </c>
      <c r="L202" s="224"/>
      <c r="M202" s="224"/>
      <c r="N202" s="223">
        <f>ROUND(L202*K202,2)</f>
        <v>0</v>
      </c>
      <c r="O202" s="195"/>
      <c r="P202" s="195"/>
      <c r="Q202" s="195"/>
      <c r="R202" s="142"/>
      <c r="T202" s="143" t="s">
        <v>5</v>
      </c>
      <c r="U202" s="40" t="s">
        <v>40</v>
      </c>
      <c r="V202" s="144">
        <v>0</v>
      </c>
      <c r="W202" s="144">
        <f>V202*K202</f>
        <v>0</v>
      </c>
      <c r="X202" s="144">
        <v>6.0000000000000001E-3</v>
      </c>
      <c r="Y202" s="144">
        <f>X202*K202</f>
        <v>1.8000000000000002E-2</v>
      </c>
      <c r="Z202" s="144">
        <v>0</v>
      </c>
      <c r="AA202" s="145">
        <f>Z202*K202</f>
        <v>0</v>
      </c>
      <c r="AR202" s="18" t="s">
        <v>405</v>
      </c>
      <c r="AT202" s="18" t="s">
        <v>385</v>
      </c>
      <c r="AU202" s="18" t="s">
        <v>153</v>
      </c>
      <c r="AY202" s="18" t="s">
        <v>147</v>
      </c>
      <c r="BE202" s="146">
        <f>IF(U202="základná",N202,0)</f>
        <v>0</v>
      </c>
      <c r="BF202" s="146">
        <f>IF(U202="znížená",N202,0)</f>
        <v>0</v>
      </c>
      <c r="BG202" s="146">
        <f>IF(U202="zákl. prenesená",N202,0)</f>
        <v>0</v>
      </c>
      <c r="BH202" s="146">
        <f>IF(U202="zníž. prenesená",N202,0)</f>
        <v>0</v>
      </c>
      <c r="BI202" s="146">
        <f>IF(U202="nulová",N202,0)</f>
        <v>0</v>
      </c>
      <c r="BJ202" s="18" t="s">
        <v>153</v>
      </c>
      <c r="BK202" s="146">
        <f>ROUND(L202*K202,2)</f>
        <v>0</v>
      </c>
      <c r="BL202" s="18" t="s">
        <v>405</v>
      </c>
      <c r="BM202" s="18" t="s">
        <v>406</v>
      </c>
    </row>
    <row r="203" spans="2:65" s="1" customFormat="1" ht="25.5" customHeight="1">
      <c r="B203" s="137"/>
      <c r="C203" s="138" t="s">
        <v>400</v>
      </c>
      <c r="D203" s="138" t="s">
        <v>148</v>
      </c>
      <c r="E203" s="139" t="s">
        <v>407</v>
      </c>
      <c r="F203" s="192" t="s">
        <v>408</v>
      </c>
      <c r="G203" s="192"/>
      <c r="H203" s="192"/>
      <c r="I203" s="192"/>
      <c r="J203" s="140" t="s">
        <v>212</v>
      </c>
      <c r="K203" s="141">
        <v>14.85</v>
      </c>
      <c r="L203" s="191"/>
      <c r="M203" s="191"/>
      <c r="N203" s="195">
        <f>ROUND(L203*K203,2)</f>
        <v>0</v>
      </c>
      <c r="O203" s="195"/>
      <c r="P203" s="195"/>
      <c r="Q203" s="195"/>
      <c r="R203" s="142"/>
      <c r="T203" s="143" t="s">
        <v>5</v>
      </c>
      <c r="U203" s="40" t="s">
        <v>40</v>
      </c>
      <c r="V203" s="144">
        <v>0.02</v>
      </c>
      <c r="W203" s="144">
        <f>V203*K203</f>
        <v>0.29699999999999999</v>
      </c>
      <c r="X203" s="144">
        <v>0</v>
      </c>
      <c r="Y203" s="144">
        <f>X203*K203</f>
        <v>0</v>
      </c>
      <c r="Z203" s="144">
        <v>0</v>
      </c>
      <c r="AA203" s="145">
        <f>Z203*K203</f>
        <v>0</v>
      </c>
      <c r="AR203" s="18" t="s">
        <v>400</v>
      </c>
      <c r="AT203" s="18" t="s">
        <v>148</v>
      </c>
      <c r="AU203" s="18" t="s">
        <v>153</v>
      </c>
      <c r="AY203" s="18" t="s">
        <v>147</v>
      </c>
      <c r="BE203" s="146">
        <f>IF(U203="základná",N203,0)</f>
        <v>0</v>
      </c>
      <c r="BF203" s="146">
        <f>IF(U203="znížená",N203,0)</f>
        <v>0</v>
      </c>
      <c r="BG203" s="146">
        <f>IF(U203="zákl. prenesená",N203,0)</f>
        <v>0</v>
      </c>
      <c r="BH203" s="146">
        <f>IF(U203="zníž. prenesená",N203,0)</f>
        <v>0</v>
      </c>
      <c r="BI203" s="146">
        <f>IF(U203="nulová",N203,0)</f>
        <v>0</v>
      </c>
      <c r="BJ203" s="18" t="s">
        <v>153</v>
      </c>
      <c r="BK203" s="146">
        <f>ROUND(L203*K203,2)</f>
        <v>0</v>
      </c>
      <c r="BL203" s="18" t="s">
        <v>400</v>
      </c>
      <c r="BM203" s="18" t="s">
        <v>409</v>
      </c>
    </row>
    <row r="204" spans="2:65" s="1" customFormat="1" ht="16.5" customHeight="1">
      <c r="B204" s="137"/>
      <c r="C204" s="138" t="s">
        <v>410</v>
      </c>
      <c r="D204" s="138" t="s">
        <v>148</v>
      </c>
      <c r="E204" s="139" t="s">
        <v>411</v>
      </c>
      <c r="F204" s="192" t="s">
        <v>412</v>
      </c>
      <c r="G204" s="192"/>
      <c r="H204" s="192"/>
      <c r="I204" s="192"/>
      <c r="J204" s="140" t="s">
        <v>306</v>
      </c>
      <c r="K204" s="141">
        <v>3</v>
      </c>
      <c r="L204" s="191"/>
      <c r="M204" s="191"/>
      <c r="N204" s="195">
        <f>ROUND(L204*K204,2)</f>
        <v>0</v>
      </c>
      <c r="O204" s="195"/>
      <c r="P204" s="195"/>
      <c r="Q204" s="195"/>
      <c r="R204" s="142"/>
      <c r="T204" s="143" t="s">
        <v>5</v>
      </c>
      <c r="U204" s="40" t="s">
        <v>40</v>
      </c>
      <c r="V204" s="144">
        <v>0.65500000000000003</v>
      </c>
      <c r="W204" s="144">
        <f>V204*K204</f>
        <v>1.9650000000000001</v>
      </c>
      <c r="X204" s="144">
        <v>0</v>
      </c>
      <c r="Y204" s="144">
        <f>X204*K204</f>
        <v>0</v>
      </c>
      <c r="Z204" s="144">
        <v>0</v>
      </c>
      <c r="AA204" s="145">
        <f>Z204*K204</f>
        <v>0</v>
      </c>
      <c r="AR204" s="18" t="s">
        <v>400</v>
      </c>
      <c r="AT204" s="18" t="s">
        <v>148</v>
      </c>
      <c r="AU204" s="18" t="s">
        <v>153</v>
      </c>
      <c r="AY204" s="18" t="s">
        <v>147</v>
      </c>
      <c r="BE204" s="146">
        <f>IF(U204="základná",N204,0)</f>
        <v>0</v>
      </c>
      <c r="BF204" s="146">
        <f>IF(U204="znížená",N204,0)</f>
        <v>0</v>
      </c>
      <c r="BG204" s="146">
        <f>IF(U204="zákl. prenesená",N204,0)</f>
        <v>0</v>
      </c>
      <c r="BH204" s="146">
        <f>IF(U204="zníž. prenesená",N204,0)</f>
        <v>0</v>
      </c>
      <c r="BI204" s="146">
        <f>IF(U204="nulová",N204,0)</f>
        <v>0</v>
      </c>
      <c r="BJ204" s="18" t="s">
        <v>153</v>
      </c>
      <c r="BK204" s="146">
        <f>ROUND(L204*K204,2)</f>
        <v>0</v>
      </c>
      <c r="BL204" s="18" t="s">
        <v>400</v>
      </c>
      <c r="BM204" s="18" t="s">
        <v>413</v>
      </c>
    </row>
    <row r="205" spans="2:65" s="9" customFormat="1" ht="37.35" customHeight="1">
      <c r="B205" s="126"/>
      <c r="C205" s="127"/>
      <c r="D205" s="128" t="s">
        <v>130</v>
      </c>
      <c r="E205" s="128"/>
      <c r="F205" s="128"/>
      <c r="G205" s="128"/>
      <c r="H205" s="128"/>
      <c r="I205" s="128"/>
      <c r="J205" s="128"/>
      <c r="K205" s="128"/>
      <c r="L205" s="128"/>
      <c r="M205" s="128"/>
      <c r="N205" s="220">
        <f>BK205</f>
        <v>0</v>
      </c>
      <c r="O205" s="221"/>
      <c r="P205" s="221"/>
      <c r="Q205" s="221"/>
      <c r="R205" s="129"/>
      <c r="T205" s="130"/>
      <c r="U205" s="127"/>
      <c r="V205" s="127"/>
      <c r="W205" s="131">
        <f>W206</f>
        <v>0</v>
      </c>
      <c r="X205" s="127"/>
      <c r="Y205" s="131">
        <f>Y206</f>
        <v>0</v>
      </c>
      <c r="Z205" s="127"/>
      <c r="AA205" s="132">
        <f>AA206</f>
        <v>0</v>
      </c>
      <c r="AR205" s="133" t="s">
        <v>165</v>
      </c>
      <c r="AT205" s="134" t="s">
        <v>72</v>
      </c>
      <c r="AU205" s="134" t="s">
        <v>73</v>
      </c>
      <c r="AY205" s="133" t="s">
        <v>147</v>
      </c>
      <c r="BK205" s="135">
        <f>BK206</f>
        <v>0</v>
      </c>
    </row>
    <row r="206" spans="2:65" s="9" customFormat="1" ht="19.899999999999999" customHeight="1">
      <c r="B206" s="126"/>
      <c r="C206" s="127"/>
      <c r="D206" s="136" t="s">
        <v>131</v>
      </c>
      <c r="E206" s="136"/>
      <c r="F206" s="136"/>
      <c r="G206" s="136"/>
      <c r="H206" s="136"/>
      <c r="I206" s="136"/>
      <c r="J206" s="136"/>
      <c r="K206" s="136"/>
      <c r="L206" s="136"/>
      <c r="M206" s="136"/>
      <c r="N206" s="200">
        <f>BK206</f>
        <v>0</v>
      </c>
      <c r="O206" s="201"/>
      <c r="P206" s="201"/>
      <c r="Q206" s="201"/>
      <c r="R206" s="129"/>
      <c r="T206" s="130"/>
      <c r="U206" s="127"/>
      <c r="V206" s="127"/>
      <c r="W206" s="131">
        <f>W207</f>
        <v>0</v>
      </c>
      <c r="X206" s="127"/>
      <c r="Y206" s="131">
        <f>Y207</f>
        <v>0</v>
      </c>
      <c r="Z206" s="127"/>
      <c r="AA206" s="132">
        <f>AA207</f>
        <v>0</v>
      </c>
      <c r="AR206" s="133" t="s">
        <v>165</v>
      </c>
      <c r="AT206" s="134" t="s">
        <v>72</v>
      </c>
      <c r="AU206" s="134" t="s">
        <v>81</v>
      </c>
      <c r="AY206" s="133" t="s">
        <v>147</v>
      </c>
      <c r="BK206" s="135">
        <f>BK207</f>
        <v>0</v>
      </c>
    </row>
    <row r="207" spans="2:65" s="1" customFormat="1" ht="16.5" customHeight="1">
      <c r="B207" s="137"/>
      <c r="C207" s="138" t="s">
        <v>414</v>
      </c>
      <c r="D207" s="138" t="s">
        <v>148</v>
      </c>
      <c r="E207" s="139" t="s">
        <v>415</v>
      </c>
      <c r="F207" s="192" t="s">
        <v>416</v>
      </c>
      <c r="G207" s="192"/>
      <c r="H207" s="192"/>
      <c r="I207" s="192"/>
      <c r="J207" s="140" t="s">
        <v>306</v>
      </c>
      <c r="K207" s="141">
        <v>1</v>
      </c>
      <c r="L207" s="191"/>
      <c r="M207" s="191"/>
      <c r="N207" s="195">
        <f>ROUND(L207*K207,2)</f>
        <v>0</v>
      </c>
      <c r="O207" s="195"/>
      <c r="P207" s="195"/>
      <c r="Q207" s="195"/>
      <c r="R207" s="142"/>
      <c r="T207" s="143" t="s">
        <v>5</v>
      </c>
      <c r="U207" s="151" t="s">
        <v>40</v>
      </c>
      <c r="V207" s="152">
        <v>0</v>
      </c>
      <c r="W207" s="152">
        <f>V207*K207</f>
        <v>0</v>
      </c>
      <c r="X207" s="152">
        <v>0</v>
      </c>
      <c r="Y207" s="152">
        <f>X207*K207</f>
        <v>0</v>
      </c>
      <c r="Z207" s="152">
        <v>0</v>
      </c>
      <c r="AA207" s="153">
        <f>Z207*K207</f>
        <v>0</v>
      </c>
      <c r="AR207" s="18" t="s">
        <v>417</v>
      </c>
      <c r="AT207" s="18" t="s">
        <v>148</v>
      </c>
      <c r="AU207" s="18" t="s">
        <v>153</v>
      </c>
      <c r="AY207" s="18" t="s">
        <v>147</v>
      </c>
      <c r="BE207" s="146">
        <f>IF(U207="základná",N207,0)</f>
        <v>0</v>
      </c>
      <c r="BF207" s="146">
        <f>IF(U207="znížená",N207,0)</f>
        <v>0</v>
      </c>
      <c r="BG207" s="146">
        <f>IF(U207="zákl. prenesená",N207,0)</f>
        <v>0</v>
      </c>
      <c r="BH207" s="146">
        <f>IF(U207="zníž. prenesená",N207,0)</f>
        <v>0</v>
      </c>
      <c r="BI207" s="146">
        <f>IF(U207="nulová",N207,0)</f>
        <v>0</v>
      </c>
      <c r="BJ207" s="18" t="s">
        <v>153</v>
      </c>
      <c r="BK207" s="146">
        <f>ROUND(L207*K207,2)</f>
        <v>0</v>
      </c>
      <c r="BL207" s="18" t="s">
        <v>417</v>
      </c>
      <c r="BM207" s="18" t="s">
        <v>418</v>
      </c>
    </row>
    <row r="208" spans="2:65" s="1" customFormat="1" ht="6.95" customHeight="1">
      <c r="B208" s="55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7"/>
    </row>
  </sheetData>
  <mergeCells count="281">
    <mergeCell ref="L187:M187"/>
    <mergeCell ref="L186:M186"/>
    <mergeCell ref="L188:M188"/>
    <mergeCell ref="L190:M190"/>
    <mergeCell ref="L191:M191"/>
    <mergeCell ref="L193:M193"/>
    <mergeCell ref="L194:M194"/>
    <mergeCell ref="L195:M195"/>
    <mergeCell ref="L197:M197"/>
    <mergeCell ref="L198:M198"/>
    <mergeCell ref="L201:M201"/>
    <mergeCell ref="L202:M202"/>
    <mergeCell ref="L203:M203"/>
    <mergeCell ref="L204:M204"/>
    <mergeCell ref="L207:M207"/>
    <mergeCell ref="F204:I204"/>
    <mergeCell ref="F201:I201"/>
    <mergeCell ref="F202:I202"/>
    <mergeCell ref="F203:I203"/>
    <mergeCell ref="F207:I207"/>
    <mergeCell ref="N202:Q202"/>
    <mergeCell ref="N201:Q201"/>
    <mergeCell ref="N203:Q203"/>
    <mergeCell ref="N204:Q204"/>
    <mergeCell ref="N207:Q207"/>
    <mergeCell ref="N205:Q205"/>
    <mergeCell ref="N206:Q206"/>
    <mergeCell ref="N180:Q180"/>
    <mergeCell ref="N179:Q179"/>
    <mergeCell ref="N181:Q181"/>
    <mergeCell ref="N182:Q182"/>
    <mergeCell ref="N186:Q186"/>
    <mergeCell ref="N187:Q187"/>
    <mergeCell ref="N188:Q188"/>
    <mergeCell ref="N190:Q190"/>
    <mergeCell ref="N191:Q191"/>
    <mergeCell ref="N193:Q193"/>
    <mergeCell ref="N194:Q194"/>
    <mergeCell ref="N195:Q195"/>
    <mergeCell ref="N189:Q189"/>
    <mergeCell ref="N192:Q192"/>
    <mergeCell ref="F177:I177"/>
    <mergeCell ref="F178:I178"/>
    <mergeCell ref="F179:I179"/>
    <mergeCell ref="F180:I180"/>
    <mergeCell ref="F181:I181"/>
    <mergeCell ref="F182:I182"/>
    <mergeCell ref="L169:M169"/>
    <mergeCell ref="L170:M170"/>
    <mergeCell ref="L172:M172"/>
    <mergeCell ref="L173:M173"/>
    <mergeCell ref="L175:M175"/>
    <mergeCell ref="L176:M176"/>
    <mergeCell ref="L177:M177"/>
    <mergeCell ref="L178:M178"/>
    <mergeCell ref="L179:M179"/>
    <mergeCell ref="L180:M180"/>
    <mergeCell ref="L181:M181"/>
    <mergeCell ref="L182:M182"/>
    <mergeCell ref="F169:I169"/>
    <mergeCell ref="F170:I170"/>
    <mergeCell ref="F172:I172"/>
    <mergeCell ref="F173:I173"/>
    <mergeCell ref="F175:I175"/>
    <mergeCell ref="F176:I176"/>
    <mergeCell ref="L183:M183"/>
    <mergeCell ref="L184:M184"/>
    <mergeCell ref="L185:M185"/>
    <mergeCell ref="N198:Q198"/>
    <mergeCell ref="N197:Q197"/>
    <mergeCell ref="N196:Q196"/>
    <mergeCell ref="N199:Q199"/>
    <mergeCell ref="N200:Q200"/>
    <mergeCell ref="F183:I183"/>
    <mergeCell ref="F184:I184"/>
    <mergeCell ref="F185:I185"/>
    <mergeCell ref="F186:I186"/>
    <mergeCell ref="F187:I187"/>
    <mergeCell ref="F188:I188"/>
    <mergeCell ref="F190:I190"/>
    <mergeCell ref="F191:I191"/>
    <mergeCell ref="F193:I193"/>
    <mergeCell ref="F194:I194"/>
    <mergeCell ref="F195:I195"/>
    <mergeCell ref="F197:I197"/>
    <mergeCell ref="F198:I198"/>
    <mergeCell ref="N183:Q183"/>
    <mergeCell ref="N184:Q184"/>
    <mergeCell ref="N185:Q185"/>
    <mergeCell ref="N178:Q178"/>
    <mergeCell ref="N177:Q177"/>
    <mergeCell ref="N161:Q161"/>
    <mergeCell ref="N162:Q162"/>
    <mergeCell ref="N163:Q163"/>
    <mergeCell ref="N164:Q164"/>
    <mergeCell ref="N166:Q166"/>
    <mergeCell ref="N169:Q169"/>
    <mergeCell ref="N170:Q170"/>
    <mergeCell ref="N172:Q172"/>
    <mergeCell ref="N173:Q173"/>
    <mergeCell ref="N175:Q175"/>
    <mergeCell ref="N176:Q176"/>
    <mergeCell ref="N165:Q165"/>
    <mergeCell ref="N167:Q167"/>
    <mergeCell ref="N168:Q168"/>
    <mergeCell ref="N171:Q171"/>
    <mergeCell ref="N174:Q174"/>
    <mergeCell ref="O17:P17"/>
    <mergeCell ref="O18:P18"/>
    <mergeCell ref="O20:P20"/>
    <mergeCell ref="O21:P21"/>
    <mergeCell ref="E24:L24"/>
    <mergeCell ref="H1:K1"/>
    <mergeCell ref="S2:AC2"/>
    <mergeCell ref="M27:P27"/>
    <mergeCell ref="M30:P30"/>
    <mergeCell ref="M28:P28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32:M132"/>
    <mergeCell ref="L133:M133"/>
    <mergeCell ref="L108:Q108"/>
    <mergeCell ref="C114:Q114"/>
    <mergeCell ref="F117:P117"/>
    <mergeCell ref="F116:P116"/>
    <mergeCell ref="M119:P119"/>
    <mergeCell ref="M121:Q121"/>
    <mergeCell ref="M122:Q122"/>
    <mergeCell ref="L124:M124"/>
    <mergeCell ref="N124:Q124"/>
    <mergeCell ref="F124:I124"/>
    <mergeCell ref="F128:I128"/>
    <mergeCell ref="L128:M128"/>
    <mergeCell ref="N128:Q128"/>
    <mergeCell ref="F130:I130"/>
    <mergeCell ref="F131:I131"/>
    <mergeCell ref="L130:M130"/>
    <mergeCell ref="N130:Q130"/>
    <mergeCell ref="L131:M131"/>
    <mergeCell ref="N131:Q131"/>
    <mergeCell ref="N138:Q138"/>
    <mergeCell ref="N139:Q139"/>
    <mergeCell ref="N140:Q140"/>
    <mergeCell ref="N141:Q141"/>
    <mergeCell ref="N133:Q133"/>
    <mergeCell ref="N125:Q125"/>
    <mergeCell ref="N126:Q126"/>
    <mergeCell ref="N127:Q127"/>
    <mergeCell ref="N129:Q129"/>
    <mergeCell ref="N132:Q132"/>
    <mergeCell ref="L144:M144"/>
    <mergeCell ref="L146:M146"/>
    <mergeCell ref="L147:M147"/>
    <mergeCell ref="N142:Q142"/>
    <mergeCell ref="N143:Q143"/>
    <mergeCell ref="N144:Q144"/>
    <mergeCell ref="F132:I132"/>
    <mergeCell ref="F135:I135"/>
    <mergeCell ref="F134:I134"/>
    <mergeCell ref="F133:I133"/>
    <mergeCell ref="F136:I136"/>
    <mergeCell ref="F137:I137"/>
    <mergeCell ref="F138:I138"/>
    <mergeCell ref="F139:I139"/>
    <mergeCell ref="F140:I140"/>
    <mergeCell ref="F141:I141"/>
    <mergeCell ref="F142:I142"/>
    <mergeCell ref="F143:I143"/>
    <mergeCell ref="F144:I144"/>
    <mergeCell ref="L134:M134"/>
    <mergeCell ref="N134:Q134"/>
    <mergeCell ref="N135:Q135"/>
    <mergeCell ref="N136:Q136"/>
    <mergeCell ref="N137:Q137"/>
    <mergeCell ref="L135:M135"/>
    <mergeCell ref="L141:M141"/>
    <mergeCell ref="L137:M137"/>
    <mergeCell ref="L136:M136"/>
    <mergeCell ref="L138:M138"/>
    <mergeCell ref="L139:M139"/>
    <mergeCell ref="L140:M140"/>
    <mergeCell ref="L142:M142"/>
    <mergeCell ref="L143:M143"/>
    <mergeCell ref="N156:Q156"/>
    <mergeCell ref="N157:Q157"/>
    <mergeCell ref="N158:Q158"/>
    <mergeCell ref="N159:Q159"/>
    <mergeCell ref="N160:Q160"/>
    <mergeCell ref="L148:M148"/>
    <mergeCell ref="L149:M149"/>
    <mergeCell ref="L150:M150"/>
    <mergeCell ref="N146:Q146"/>
    <mergeCell ref="N148:Q148"/>
    <mergeCell ref="N147:Q147"/>
    <mergeCell ref="N149:Q149"/>
    <mergeCell ref="N150:Q150"/>
    <mergeCell ref="N151:Q151"/>
    <mergeCell ref="N145:Q145"/>
    <mergeCell ref="F148:I148"/>
    <mergeCell ref="F149:I149"/>
    <mergeCell ref="F150:I150"/>
    <mergeCell ref="F151:I151"/>
    <mergeCell ref="F152:I152"/>
    <mergeCell ref="F153:I153"/>
    <mergeCell ref="F154:I154"/>
    <mergeCell ref="F155:I155"/>
    <mergeCell ref="N152:Q152"/>
    <mergeCell ref="N153:Q153"/>
    <mergeCell ref="N154:Q154"/>
    <mergeCell ref="N155:Q155"/>
    <mergeCell ref="F146:I146"/>
    <mergeCell ref="F147:I147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3:M163"/>
    <mergeCell ref="L164:M164"/>
    <mergeCell ref="L166:M166"/>
    <mergeCell ref="F156:I156"/>
    <mergeCell ref="F157:I157"/>
    <mergeCell ref="F158:I158"/>
    <mergeCell ref="F159:I159"/>
    <mergeCell ref="F160:I160"/>
    <mergeCell ref="F161:I161"/>
    <mergeCell ref="F162:I162"/>
    <mergeCell ref="L160:M160"/>
    <mergeCell ref="L161:M161"/>
    <mergeCell ref="L162:M162"/>
    <mergeCell ref="F163:I163"/>
    <mergeCell ref="F164:I164"/>
    <mergeCell ref="F166:I166"/>
  </mergeCell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24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8"/>
  <sheetViews>
    <sheetView showGridLines="0" workbookViewId="0">
      <pane ySplit="1" topLeftCell="A120" activePane="bottomLeft" state="frozen"/>
      <selection pane="bottomLeft" activeCell="L122" sqref="L12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99</v>
      </c>
      <c r="G1" s="13"/>
      <c r="H1" s="218" t="s">
        <v>100</v>
      </c>
      <c r="I1" s="218"/>
      <c r="J1" s="218"/>
      <c r="K1" s="218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171" t="s">
        <v>104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3" t="str">
        <f>'Rekapitulácia stavby'!K6</f>
        <v>Stavebné úpravy Bytového Domu v obci Močenok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4"/>
      <c r="R6" s="23"/>
    </row>
    <row r="7" spans="1:66" s="1" customFormat="1" ht="32.85" customHeight="1">
      <c r="B7" s="31"/>
      <c r="C7" s="32"/>
      <c r="D7" s="27" t="s">
        <v>105</v>
      </c>
      <c r="E7" s="32"/>
      <c r="F7" s="187" t="s">
        <v>419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24</v>
      </c>
      <c r="G9" s="32"/>
      <c r="H9" s="32"/>
      <c r="I9" s="32"/>
      <c r="J9" s="32"/>
      <c r="K9" s="32"/>
      <c r="L9" s="32"/>
      <c r="M9" s="28" t="s">
        <v>20</v>
      </c>
      <c r="N9" s="32"/>
      <c r="O9" s="205" t="str">
        <f>'Rekapitulácia stavby'!AN8</f>
        <v>3. 1. 2019</v>
      </c>
      <c r="P9" s="205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22</v>
      </c>
      <c r="E11" s="32"/>
      <c r="F11" s="32"/>
      <c r="G11" s="32"/>
      <c r="H11" s="32"/>
      <c r="I11" s="32"/>
      <c r="J11" s="32"/>
      <c r="K11" s="32"/>
      <c r="L11" s="32"/>
      <c r="M11" s="28" t="s">
        <v>23</v>
      </c>
      <c r="N11" s="32"/>
      <c r="O11" s="186" t="s">
        <v>5</v>
      </c>
      <c r="P11" s="186"/>
      <c r="Q11" s="32"/>
      <c r="R11" s="33"/>
    </row>
    <row r="12" spans="1:66" s="1" customFormat="1" ht="18" customHeight="1">
      <c r="B12" s="31"/>
      <c r="C12" s="32"/>
      <c r="D12" s="32"/>
      <c r="E12" s="26" t="s">
        <v>24</v>
      </c>
      <c r="F12" s="32"/>
      <c r="G12" s="32"/>
      <c r="H12" s="32"/>
      <c r="I12" s="32"/>
      <c r="J12" s="32"/>
      <c r="K12" s="32"/>
      <c r="L12" s="32"/>
      <c r="M12" s="28" t="s">
        <v>25</v>
      </c>
      <c r="N12" s="32"/>
      <c r="O12" s="186" t="s">
        <v>5</v>
      </c>
      <c r="P12" s="186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26</v>
      </c>
      <c r="E14" s="32"/>
      <c r="F14" s="32"/>
      <c r="G14" s="32"/>
      <c r="H14" s="32"/>
      <c r="I14" s="32"/>
      <c r="J14" s="32"/>
      <c r="K14" s="32"/>
      <c r="L14" s="32"/>
      <c r="M14" s="28" t="s">
        <v>23</v>
      </c>
      <c r="N14" s="32"/>
      <c r="O14" s="186" t="str">
        <f>IF('Rekapitulácia stavby'!AN13="","",'Rekapitulácia stavby'!AN13)</f>
        <v/>
      </c>
      <c r="P14" s="186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25</v>
      </c>
      <c r="N15" s="32"/>
      <c r="O15" s="186" t="str">
        <f>IF('Rekapitulácia stavby'!AN14="","",'Rekapitulácia stavby'!AN14)</f>
        <v/>
      </c>
      <c r="P15" s="186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23</v>
      </c>
      <c r="N17" s="32"/>
      <c r="O17" s="186" t="s">
        <v>5</v>
      </c>
      <c r="P17" s="186"/>
      <c r="Q17" s="32"/>
      <c r="R17" s="33"/>
    </row>
    <row r="18" spans="2:18" s="1" customFormat="1" ht="18" customHeight="1">
      <c r="B18" s="31"/>
      <c r="C18" s="32"/>
      <c r="D18" s="32"/>
      <c r="E18" s="26" t="s">
        <v>107</v>
      </c>
      <c r="F18" s="32"/>
      <c r="G18" s="32"/>
      <c r="H18" s="32"/>
      <c r="I18" s="32"/>
      <c r="J18" s="32"/>
      <c r="K18" s="32"/>
      <c r="L18" s="32"/>
      <c r="M18" s="28" t="s">
        <v>25</v>
      </c>
      <c r="N18" s="32"/>
      <c r="O18" s="186" t="s">
        <v>5</v>
      </c>
      <c r="P18" s="186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31</v>
      </c>
      <c r="E20" s="32"/>
      <c r="F20" s="32"/>
      <c r="G20" s="32"/>
      <c r="H20" s="32"/>
      <c r="I20" s="32"/>
      <c r="J20" s="32"/>
      <c r="K20" s="32"/>
      <c r="L20" s="32"/>
      <c r="M20" s="28" t="s">
        <v>23</v>
      </c>
      <c r="N20" s="32"/>
      <c r="O20" s="186" t="s">
        <v>5</v>
      </c>
      <c r="P20" s="186"/>
      <c r="Q20" s="32"/>
      <c r="R20" s="33"/>
    </row>
    <row r="21" spans="2:18" s="1" customFormat="1" ht="18" customHeight="1">
      <c r="B21" s="31"/>
      <c r="C21" s="32"/>
      <c r="D21" s="32"/>
      <c r="E21" s="26" t="s">
        <v>108</v>
      </c>
      <c r="F21" s="32"/>
      <c r="G21" s="32"/>
      <c r="H21" s="32"/>
      <c r="I21" s="32"/>
      <c r="J21" s="32"/>
      <c r="K21" s="32"/>
      <c r="L21" s="32"/>
      <c r="M21" s="28" t="s">
        <v>25</v>
      </c>
      <c r="N21" s="32"/>
      <c r="O21" s="186" t="s">
        <v>5</v>
      </c>
      <c r="P21" s="186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7" t="s">
        <v>5</v>
      </c>
      <c r="F24" s="177"/>
      <c r="G24" s="177"/>
      <c r="H24" s="177"/>
      <c r="I24" s="177"/>
      <c r="J24" s="177"/>
      <c r="K24" s="177"/>
      <c r="L24" s="177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109</v>
      </c>
      <c r="E27" s="32"/>
      <c r="F27" s="32"/>
      <c r="G27" s="32"/>
      <c r="H27" s="32"/>
      <c r="I27" s="32"/>
      <c r="J27" s="32"/>
      <c r="K27" s="32"/>
      <c r="L27" s="32"/>
      <c r="M27" s="178">
        <f>N88</f>
        <v>0</v>
      </c>
      <c r="N27" s="178"/>
      <c r="O27" s="178"/>
      <c r="P27" s="178"/>
      <c r="Q27" s="32"/>
      <c r="R27" s="33"/>
    </row>
    <row r="28" spans="2:18" s="1" customFormat="1" ht="14.45" customHeight="1">
      <c r="B28" s="31"/>
      <c r="C28" s="32"/>
      <c r="D28" s="30" t="s">
        <v>110</v>
      </c>
      <c r="E28" s="32"/>
      <c r="F28" s="32"/>
      <c r="G28" s="32"/>
      <c r="H28" s="32"/>
      <c r="I28" s="32"/>
      <c r="J28" s="32"/>
      <c r="K28" s="32"/>
      <c r="L28" s="32"/>
      <c r="M28" s="178">
        <f>N102</f>
        <v>0</v>
      </c>
      <c r="N28" s="178"/>
      <c r="O28" s="178"/>
      <c r="P28" s="178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217">
        <f>ROUND((SUM(BE102:BE103)+SUM(BE121:BE167)), 2)</f>
        <v>0</v>
      </c>
      <c r="I32" s="202"/>
      <c r="J32" s="202"/>
      <c r="K32" s="32"/>
      <c r="L32" s="32"/>
      <c r="M32" s="217">
        <f>ROUND(ROUND((SUM(BE102:BE103)+SUM(BE121:BE167)),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217">
        <f>ROUND((SUM(BF102:BF103)+SUM(BF121:BF167)), 2)</f>
        <v>0</v>
      </c>
      <c r="I33" s="202"/>
      <c r="J33" s="202"/>
      <c r="K33" s="32"/>
      <c r="L33" s="32"/>
      <c r="M33" s="217">
        <f>ROUND(ROUND((SUM(BF102:BF103)+SUM(BF121:BF167)),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217">
        <f>ROUND((SUM(BG102:BG103)+SUM(BG121:BG167)), 2)</f>
        <v>0</v>
      </c>
      <c r="I34" s="202"/>
      <c r="J34" s="202"/>
      <c r="K34" s="32"/>
      <c r="L34" s="32"/>
      <c r="M34" s="217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217">
        <f>ROUND((SUM(BH102:BH103)+SUM(BH121:BH167)), 2)</f>
        <v>0</v>
      </c>
      <c r="I35" s="202"/>
      <c r="J35" s="202"/>
      <c r="K35" s="32"/>
      <c r="L35" s="32"/>
      <c r="M35" s="217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217">
        <f>ROUND((SUM(BI102:BI103)+SUM(BI121:BI167)), 2)</f>
        <v>0</v>
      </c>
      <c r="I36" s="202"/>
      <c r="J36" s="202"/>
      <c r="K36" s="32"/>
      <c r="L36" s="32"/>
      <c r="M36" s="217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213">
        <f>SUM(M30:M36)</f>
        <v>0</v>
      </c>
      <c r="M38" s="213"/>
      <c r="N38" s="213"/>
      <c r="O38" s="213"/>
      <c r="P38" s="214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111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3" t="str">
        <f>F6</f>
        <v>Stavebné úpravy Bytového Domu v obci Močenok</v>
      </c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32"/>
      <c r="R78" s="33"/>
    </row>
    <row r="79" spans="2:18" s="1" customFormat="1" ht="36.950000000000003" customHeight="1">
      <c r="B79" s="31"/>
      <c r="C79" s="65" t="s">
        <v>105</v>
      </c>
      <c r="D79" s="32"/>
      <c r="E79" s="32"/>
      <c r="F79" s="173" t="str">
        <f>F7</f>
        <v>SO01.2 - Zateplenie strechy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05" t="str">
        <f>IF(O9="","",O9)</f>
        <v>3. 1. 2019</v>
      </c>
      <c r="N81" s="205"/>
      <c r="O81" s="205"/>
      <c r="P81" s="205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22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28</v>
      </c>
      <c r="L83" s="32"/>
      <c r="M83" s="186" t="str">
        <f>E18</f>
        <v>JM1, s.r.o.</v>
      </c>
      <c r="N83" s="186"/>
      <c r="O83" s="186"/>
      <c r="P83" s="186"/>
      <c r="Q83" s="186"/>
      <c r="R83" s="33"/>
    </row>
    <row r="84" spans="2:47" s="1" customFormat="1" ht="14.45" customHeight="1">
      <c r="B84" s="31"/>
      <c r="C84" s="28" t="s">
        <v>26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31</v>
      </c>
      <c r="L84" s="32"/>
      <c r="M84" s="186" t="str">
        <f>E21</f>
        <v>Ing. Benka-Goč</v>
      </c>
      <c r="N84" s="186"/>
      <c r="O84" s="186"/>
      <c r="P84" s="186"/>
      <c r="Q84" s="186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5" t="s">
        <v>112</v>
      </c>
      <c r="D86" s="216"/>
      <c r="E86" s="216"/>
      <c r="F86" s="216"/>
      <c r="G86" s="216"/>
      <c r="H86" s="100"/>
      <c r="I86" s="100"/>
      <c r="J86" s="100"/>
      <c r="K86" s="100"/>
      <c r="L86" s="100"/>
      <c r="M86" s="100"/>
      <c r="N86" s="215" t="s">
        <v>113</v>
      </c>
      <c r="O86" s="216"/>
      <c r="P86" s="216"/>
      <c r="Q86" s="216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114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4">
        <f>N121</f>
        <v>0</v>
      </c>
      <c r="O88" s="211"/>
      <c r="P88" s="211"/>
      <c r="Q88" s="211"/>
      <c r="R88" s="33"/>
      <c r="AU88" s="18" t="s">
        <v>115</v>
      </c>
    </row>
    <row r="89" spans="2:47" s="6" customFormat="1" ht="24.95" customHeight="1">
      <c r="B89" s="109"/>
      <c r="C89" s="110"/>
      <c r="D89" s="111" t="s">
        <v>116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9">
        <f>N122</f>
        <v>0</v>
      </c>
      <c r="O89" s="210"/>
      <c r="P89" s="210"/>
      <c r="Q89" s="210"/>
      <c r="R89" s="112"/>
    </row>
    <row r="90" spans="2:47" s="7" customFormat="1" ht="19.899999999999999" customHeight="1">
      <c r="B90" s="113"/>
      <c r="C90" s="114"/>
      <c r="D90" s="115" t="s">
        <v>119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08">
        <f>N123</f>
        <v>0</v>
      </c>
      <c r="O90" s="209"/>
      <c r="P90" s="209"/>
      <c r="Q90" s="209"/>
      <c r="R90" s="116"/>
    </row>
    <row r="91" spans="2:47" s="7" customFormat="1" ht="19.899999999999999" customHeight="1">
      <c r="B91" s="113"/>
      <c r="C91" s="114"/>
      <c r="D91" s="115" t="s">
        <v>120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08">
        <f>N131</f>
        <v>0</v>
      </c>
      <c r="O91" s="209"/>
      <c r="P91" s="209"/>
      <c r="Q91" s="209"/>
      <c r="R91" s="116"/>
    </row>
    <row r="92" spans="2:47" s="6" customFormat="1" ht="24.95" customHeight="1">
      <c r="B92" s="109"/>
      <c r="C92" s="110"/>
      <c r="D92" s="111" t="s">
        <v>121</v>
      </c>
      <c r="E92" s="110"/>
      <c r="F92" s="110"/>
      <c r="G92" s="110"/>
      <c r="H92" s="110"/>
      <c r="I92" s="110"/>
      <c r="J92" s="110"/>
      <c r="K92" s="110"/>
      <c r="L92" s="110"/>
      <c r="M92" s="110"/>
      <c r="N92" s="199">
        <f>N133</f>
        <v>0</v>
      </c>
      <c r="O92" s="210"/>
      <c r="P92" s="210"/>
      <c r="Q92" s="210"/>
      <c r="R92" s="112"/>
    </row>
    <row r="93" spans="2:47" s="7" customFormat="1" ht="19.899999999999999" customHeight="1">
      <c r="B93" s="113"/>
      <c r="C93" s="114"/>
      <c r="D93" s="115" t="s">
        <v>420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08">
        <f>N134</f>
        <v>0</v>
      </c>
      <c r="O93" s="209"/>
      <c r="P93" s="209"/>
      <c r="Q93" s="209"/>
      <c r="R93" s="116"/>
    </row>
    <row r="94" spans="2:47" s="7" customFormat="1" ht="19.899999999999999" customHeight="1">
      <c r="B94" s="113"/>
      <c r="C94" s="114"/>
      <c r="D94" s="115" t="s">
        <v>421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08">
        <f>N144</f>
        <v>0</v>
      </c>
      <c r="O94" s="209"/>
      <c r="P94" s="209"/>
      <c r="Q94" s="209"/>
      <c r="R94" s="116"/>
    </row>
    <row r="95" spans="2:47" s="7" customFormat="1" ht="19.899999999999999" customHeight="1">
      <c r="B95" s="113"/>
      <c r="C95" s="114"/>
      <c r="D95" s="115" t="s">
        <v>124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08">
        <f>N151</f>
        <v>0</v>
      </c>
      <c r="O95" s="209"/>
      <c r="P95" s="209"/>
      <c r="Q95" s="209"/>
      <c r="R95" s="116"/>
    </row>
    <row r="96" spans="2:47" s="7" customFormat="1" ht="19.899999999999999" customHeight="1">
      <c r="B96" s="113"/>
      <c r="C96" s="114"/>
      <c r="D96" s="115" t="s">
        <v>422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08">
        <f>N160</f>
        <v>0</v>
      </c>
      <c r="O96" s="209"/>
      <c r="P96" s="209"/>
      <c r="Q96" s="209"/>
      <c r="R96" s="116"/>
    </row>
    <row r="97" spans="2:21" s="6" customFormat="1" ht="24.95" customHeight="1">
      <c r="B97" s="109"/>
      <c r="C97" s="110"/>
      <c r="D97" s="111" t="s">
        <v>128</v>
      </c>
      <c r="E97" s="110"/>
      <c r="F97" s="110"/>
      <c r="G97" s="110"/>
      <c r="H97" s="110"/>
      <c r="I97" s="110"/>
      <c r="J97" s="110"/>
      <c r="K97" s="110"/>
      <c r="L97" s="110"/>
      <c r="M97" s="110"/>
      <c r="N97" s="199">
        <f>N162</f>
        <v>0</v>
      </c>
      <c r="O97" s="210"/>
      <c r="P97" s="210"/>
      <c r="Q97" s="210"/>
      <c r="R97" s="112"/>
    </row>
    <row r="98" spans="2:21" s="7" customFormat="1" ht="19.899999999999999" customHeight="1">
      <c r="B98" s="113"/>
      <c r="C98" s="114"/>
      <c r="D98" s="115" t="s">
        <v>129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08">
        <f>N163</f>
        <v>0</v>
      </c>
      <c r="O98" s="209"/>
      <c r="P98" s="209"/>
      <c r="Q98" s="209"/>
      <c r="R98" s="116"/>
    </row>
    <row r="99" spans="2:21" s="6" customFormat="1" ht="24.95" customHeight="1">
      <c r="B99" s="109"/>
      <c r="C99" s="110"/>
      <c r="D99" s="111" t="s">
        <v>130</v>
      </c>
      <c r="E99" s="110"/>
      <c r="F99" s="110"/>
      <c r="G99" s="110"/>
      <c r="H99" s="110"/>
      <c r="I99" s="110"/>
      <c r="J99" s="110"/>
      <c r="K99" s="110"/>
      <c r="L99" s="110"/>
      <c r="M99" s="110"/>
      <c r="N99" s="199">
        <f>N165</f>
        <v>0</v>
      </c>
      <c r="O99" s="210"/>
      <c r="P99" s="210"/>
      <c r="Q99" s="210"/>
      <c r="R99" s="112"/>
    </row>
    <row r="100" spans="2:21" s="7" customFormat="1" ht="19.899999999999999" customHeight="1">
      <c r="B100" s="113"/>
      <c r="C100" s="114"/>
      <c r="D100" s="115" t="s">
        <v>131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08">
        <f>N166</f>
        <v>0</v>
      </c>
      <c r="O100" s="209"/>
      <c r="P100" s="209"/>
      <c r="Q100" s="209"/>
      <c r="R100" s="116"/>
    </row>
    <row r="101" spans="2:21" s="1" customFormat="1" ht="21.75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>
      <c r="B102" s="31"/>
      <c r="C102" s="108" t="s">
        <v>132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211">
        <v>0</v>
      </c>
      <c r="O102" s="212"/>
      <c r="P102" s="212"/>
      <c r="Q102" s="212"/>
      <c r="R102" s="33"/>
      <c r="T102" s="117"/>
      <c r="U102" s="118" t="s">
        <v>37</v>
      </c>
    </row>
    <row r="103" spans="2:21" s="1" customFormat="1" ht="18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1" s="1" customFormat="1" ht="29.25" customHeight="1">
      <c r="B104" s="31"/>
      <c r="C104" s="99" t="s">
        <v>98</v>
      </c>
      <c r="D104" s="100"/>
      <c r="E104" s="100"/>
      <c r="F104" s="100"/>
      <c r="G104" s="100"/>
      <c r="H104" s="100"/>
      <c r="I104" s="100"/>
      <c r="J104" s="100"/>
      <c r="K104" s="100"/>
      <c r="L104" s="155">
        <f>ROUND(SUM(N88+N102),2)</f>
        <v>0</v>
      </c>
      <c r="M104" s="155"/>
      <c r="N104" s="155"/>
      <c r="O104" s="155"/>
      <c r="P104" s="155"/>
      <c r="Q104" s="155"/>
      <c r="R104" s="33"/>
    </row>
    <row r="105" spans="2:21" s="1" customFormat="1" ht="6.95" customHeight="1"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7"/>
    </row>
    <row r="109" spans="2:21" s="1" customFormat="1" ht="6.95" customHeight="1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60"/>
    </row>
    <row r="110" spans="2:21" s="1" customFormat="1" ht="36.950000000000003" customHeight="1">
      <c r="B110" s="31"/>
      <c r="C110" s="171" t="s">
        <v>133</v>
      </c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30" customHeight="1">
      <c r="B112" s="31"/>
      <c r="C112" s="28" t="s">
        <v>14</v>
      </c>
      <c r="D112" s="32"/>
      <c r="E112" s="32"/>
      <c r="F112" s="203" t="str">
        <f>F6</f>
        <v>Stavebné úpravy Bytového Domu v obci Močenok</v>
      </c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32"/>
      <c r="R112" s="33"/>
    </row>
    <row r="113" spans="2:65" s="1" customFormat="1" ht="36.950000000000003" customHeight="1">
      <c r="B113" s="31"/>
      <c r="C113" s="65" t="s">
        <v>105</v>
      </c>
      <c r="D113" s="32"/>
      <c r="E113" s="32"/>
      <c r="F113" s="173" t="str">
        <f>F7</f>
        <v>SO01.2 - Zateplenie strechy</v>
      </c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8" customHeight="1">
      <c r="B115" s="31"/>
      <c r="C115" s="28" t="s">
        <v>18</v>
      </c>
      <c r="D115" s="32"/>
      <c r="E115" s="32"/>
      <c r="F115" s="26" t="str">
        <f>F9</f>
        <v>Obec Močenok</v>
      </c>
      <c r="G115" s="32"/>
      <c r="H115" s="32"/>
      <c r="I115" s="32"/>
      <c r="J115" s="32"/>
      <c r="K115" s="28" t="s">
        <v>20</v>
      </c>
      <c r="L115" s="32"/>
      <c r="M115" s="205" t="str">
        <f>IF(O9="","",O9)</f>
        <v>3. 1. 2019</v>
      </c>
      <c r="N115" s="205"/>
      <c r="O115" s="205"/>
      <c r="P115" s="205"/>
      <c r="Q115" s="32"/>
      <c r="R115" s="33"/>
    </row>
    <row r="116" spans="2:65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1" customFormat="1" ht="15">
      <c r="B117" s="31"/>
      <c r="C117" s="28" t="s">
        <v>22</v>
      </c>
      <c r="D117" s="32"/>
      <c r="E117" s="32"/>
      <c r="F117" s="26" t="str">
        <f>E12</f>
        <v>Obec Močenok</v>
      </c>
      <c r="G117" s="32"/>
      <c r="H117" s="32"/>
      <c r="I117" s="32"/>
      <c r="J117" s="32"/>
      <c r="K117" s="28" t="s">
        <v>28</v>
      </c>
      <c r="L117" s="32"/>
      <c r="M117" s="186" t="str">
        <f>E18</f>
        <v>JM1, s.r.o.</v>
      </c>
      <c r="N117" s="186"/>
      <c r="O117" s="186"/>
      <c r="P117" s="186"/>
      <c r="Q117" s="186"/>
      <c r="R117" s="33"/>
    </row>
    <row r="118" spans="2:65" s="1" customFormat="1" ht="14.45" customHeight="1">
      <c r="B118" s="31"/>
      <c r="C118" s="28" t="s">
        <v>26</v>
      </c>
      <c r="D118" s="32"/>
      <c r="E118" s="32"/>
      <c r="F118" s="26" t="str">
        <f>IF(E15="","",E15)</f>
        <v xml:space="preserve"> </v>
      </c>
      <c r="G118" s="32"/>
      <c r="H118" s="32"/>
      <c r="I118" s="32"/>
      <c r="J118" s="32"/>
      <c r="K118" s="28" t="s">
        <v>31</v>
      </c>
      <c r="L118" s="32"/>
      <c r="M118" s="186" t="str">
        <f>E21</f>
        <v>Ing. Benka-Goč</v>
      </c>
      <c r="N118" s="186"/>
      <c r="O118" s="186"/>
      <c r="P118" s="186"/>
      <c r="Q118" s="186"/>
      <c r="R118" s="33"/>
    </row>
    <row r="119" spans="2:65" s="1" customFormat="1" ht="10.3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65" s="8" customFormat="1" ht="29.25" customHeight="1">
      <c r="B120" s="119"/>
      <c r="C120" s="120" t="s">
        <v>134</v>
      </c>
      <c r="D120" s="121" t="s">
        <v>135</v>
      </c>
      <c r="E120" s="121" t="s">
        <v>55</v>
      </c>
      <c r="F120" s="206" t="s">
        <v>136</v>
      </c>
      <c r="G120" s="206"/>
      <c r="H120" s="206"/>
      <c r="I120" s="206"/>
      <c r="J120" s="121" t="s">
        <v>137</v>
      </c>
      <c r="K120" s="121" t="s">
        <v>138</v>
      </c>
      <c r="L120" s="206" t="s">
        <v>139</v>
      </c>
      <c r="M120" s="206"/>
      <c r="N120" s="206" t="s">
        <v>113</v>
      </c>
      <c r="O120" s="206"/>
      <c r="P120" s="206"/>
      <c r="Q120" s="207"/>
      <c r="R120" s="122"/>
      <c r="T120" s="72" t="s">
        <v>140</v>
      </c>
      <c r="U120" s="73" t="s">
        <v>37</v>
      </c>
      <c r="V120" s="73" t="s">
        <v>141</v>
      </c>
      <c r="W120" s="73" t="s">
        <v>142</v>
      </c>
      <c r="X120" s="73" t="s">
        <v>143</v>
      </c>
      <c r="Y120" s="73" t="s">
        <v>144</v>
      </c>
      <c r="Z120" s="73" t="s">
        <v>145</v>
      </c>
      <c r="AA120" s="74" t="s">
        <v>146</v>
      </c>
    </row>
    <row r="121" spans="2:65" s="1" customFormat="1" ht="29.25" customHeight="1">
      <c r="B121" s="31"/>
      <c r="C121" s="76" t="s">
        <v>109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196">
        <f>BK121</f>
        <v>0</v>
      </c>
      <c r="O121" s="197"/>
      <c r="P121" s="197"/>
      <c r="Q121" s="197"/>
      <c r="R121" s="33"/>
      <c r="T121" s="75"/>
      <c r="U121" s="47"/>
      <c r="V121" s="47"/>
      <c r="W121" s="123">
        <f>W122+W133+W162+W165</f>
        <v>457.97692001499996</v>
      </c>
      <c r="X121" s="47"/>
      <c r="Y121" s="123">
        <f>Y122+Y133+Y162+Y165</f>
        <v>7.8837902400000006</v>
      </c>
      <c r="Z121" s="47"/>
      <c r="AA121" s="124">
        <f>AA122+AA133+AA162+AA165</f>
        <v>0.47030860000000002</v>
      </c>
      <c r="AT121" s="18" t="s">
        <v>72</v>
      </c>
      <c r="AU121" s="18" t="s">
        <v>115</v>
      </c>
      <c r="BK121" s="125">
        <f>BK122+BK133+BK162+BK165</f>
        <v>0</v>
      </c>
    </row>
    <row r="122" spans="2:65" s="9" customFormat="1" ht="37.35" customHeight="1">
      <c r="B122" s="126"/>
      <c r="C122" s="127"/>
      <c r="D122" s="128" t="s">
        <v>116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98">
        <f>BK122</f>
        <v>0</v>
      </c>
      <c r="O122" s="199"/>
      <c r="P122" s="199"/>
      <c r="Q122" s="199"/>
      <c r="R122" s="129"/>
      <c r="T122" s="130"/>
      <c r="U122" s="127"/>
      <c r="V122" s="127"/>
      <c r="W122" s="131">
        <f>W123+W131</f>
        <v>93.961732000000026</v>
      </c>
      <c r="X122" s="127"/>
      <c r="Y122" s="131">
        <f>Y123+Y131</f>
        <v>1.4298750000000002E-2</v>
      </c>
      <c r="Z122" s="127"/>
      <c r="AA122" s="132">
        <f>AA123+AA131</f>
        <v>0</v>
      </c>
      <c r="AR122" s="133" t="s">
        <v>81</v>
      </c>
      <c r="AT122" s="134" t="s">
        <v>72</v>
      </c>
      <c r="AU122" s="134" t="s">
        <v>73</v>
      </c>
      <c r="AY122" s="133" t="s">
        <v>147</v>
      </c>
      <c r="BK122" s="135">
        <f>BK123+BK131</f>
        <v>0</v>
      </c>
    </row>
    <row r="123" spans="2:65" s="9" customFormat="1" ht="19.899999999999999" customHeight="1">
      <c r="B123" s="126"/>
      <c r="C123" s="127"/>
      <c r="D123" s="136" t="s">
        <v>119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200">
        <f>BK123</f>
        <v>0</v>
      </c>
      <c r="O123" s="201"/>
      <c r="P123" s="201"/>
      <c r="Q123" s="201"/>
      <c r="R123" s="129"/>
      <c r="T123" s="130"/>
      <c r="U123" s="127"/>
      <c r="V123" s="127"/>
      <c r="W123" s="131">
        <f>SUM(W124:W130)</f>
        <v>93.927250000000029</v>
      </c>
      <c r="X123" s="127"/>
      <c r="Y123" s="131">
        <f>SUM(Y124:Y130)</f>
        <v>1.4298750000000002E-2</v>
      </c>
      <c r="Z123" s="127"/>
      <c r="AA123" s="132">
        <f>SUM(AA124:AA130)</f>
        <v>0</v>
      </c>
      <c r="AR123" s="133" t="s">
        <v>81</v>
      </c>
      <c r="AT123" s="134" t="s">
        <v>72</v>
      </c>
      <c r="AU123" s="134" t="s">
        <v>81</v>
      </c>
      <c r="AY123" s="133" t="s">
        <v>147</v>
      </c>
      <c r="BK123" s="135">
        <f>SUM(BK124:BK130)</f>
        <v>0</v>
      </c>
    </row>
    <row r="124" spans="2:65" s="1" customFormat="1" ht="16.5" customHeight="1">
      <c r="B124" s="137"/>
      <c r="C124" s="138" t="s">
        <v>81</v>
      </c>
      <c r="D124" s="138" t="s">
        <v>148</v>
      </c>
      <c r="E124" s="139" t="s">
        <v>234</v>
      </c>
      <c r="F124" s="192" t="s">
        <v>235</v>
      </c>
      <c r="G124" s="192"/>
      <c r="H124" s="192"/>
      <c r="I124" s="192"/>
      <c r="J124" s="140" t="s">
        <v>151</v>
      </c>
      <c r="K124" s="141">
        <v>285.97500000000002</v>
      </c>
      <c r="L124" s="191"/>
      <c r="M124" s="191"/>
      <c r="N124" s="195">
        <f t="shared" ref="N124:N130" si="0">ROUND(L124*K124,2)</f>
        <v>0</v>
      </c>
      <c r="O124" s="195"/>
      <c r="P124" s="195"/>
      <c r="Q124" s="195"/>
      <c r="R124" s="142"/>
      <c r="T124" s="143" t="s">
        <v>5</v>
      </c>
      <c r="U124" s="40" t="s">
        <v>40</v>
      </c>
      <c r="V124" s="144">
        <v>0.32400000000000001</v>
      </c>
      <c r="W124" s="144">
        <f t="shared" ref="W124:W130" si="1">V124*K124</f>
        <v>92.655900000000017</v>
      </c>
      <c r="X124" s="144">
        <v>5.0000000000000002E-5</v>
      </c>
      <c r="Y124" s="144">
        <f t="shared" ref="Y124:Y130" si="2">X124*K124</f>
        <v>1.4298750000000002E-2</v>
      </c>
      <c r="Z124" s="144">
        <v>0</v>
      </c>
      <c r="AA124" s="145">
        <f t="shared" ref="AA124:AA130" si="3">Z124*K124</f>
        <v>0</v>
      </c>
      <c r="AR124" s="18" t="s">
        <v>152</v>
      </c>
      <c r="AT124" s="18" t="s">
        <v>148</v>
      </c>
      <c r="AU124" s="18" t="s">
        <v>153</v>
      </c>
      <c r="AY124" s="18" t="s">
        <v>147</v>
      </c>
      <c r="BE124" s="146">
        <f t="shared" ref="BE124:BE130" si="4">IF(U124="základná",N124,0)</f>
        <v>0</v>
      </c>
      <c r="BF124" s="146">
        <f t="shared" ref="BF124:BF130" si="5">IF(U124="znížená",N124,0)</f>
        <v>0</v>
      </c>
      <c r="BG124" s="146">
        <f t="shared" ref="BG124:BG130" si="6">IF(U124="zákl. prenesená",N124,0)</f>
        <v>0</v>
      </c>
      <c r="BH124" s="146">
        <f t="shared" ref="BH124:BH130" si="7">IF(U124="zníž. prenesená",N124,0)</f>
        <v>0</v>
      </c>
      <c r="BI124" s="146">
        <f t="shared" ref="BI124:BI130" si="8">IF(U124="nulová",N124,0)</f>
        <v>0</v>
      </c>
      <c r="BJ124" s="18" t="s">
        <v>153</v>
      </c>
      <c r="BK124" s="146">
        <f t="shared" ref="BK124:BK130" si="9">ROUND(L124*K124,2)</f>
        <v>0</v>
      </c>
      <c r="BL124" s="18" t="s">
        <v>152</v>
      </c>
      <c r="BM124" s="18" t="s">
        <v>236</v>
      </c>
    </row>
    <row r="125" spans="2:65" s="1" customFormat="1" ht="38.25" customHeight="1">
      <c r="B125" s="137"/>
      <c r="C125" s="138" t="s">
        <v>153</v>
      </c>
      <c r="D125" s="138" t="s">
        <v>148</v>
      </c>
      <c r="E125" s="139" t="s">
        <v>266</v>
      </c>
      <c r="F125" s="192" t="s">
        <v>267</v>
      </c>
      <c r="G125" s="192"/>
      <c r="H125" s="192"/>
      <c r="I125" s="192"/>
      <c r="J125" s="140" t="s">
        <v>268</v>
      </c>
      <c r="K125" s="141">
        <v>0.47</v>
      </c>
      <c r="L125" s="191"/>
      <c r="M125" s="191"/>
      <c r="N125" s="195">
        <f t="shared" si="0"/>
        <v>0</v>
      </c>
      <c r="O125" s="195"/>
      <c r="P125" s="195"/>
      <c r="Q125" s="195"/>
      <c r="R125" s="142"/>
      <c r="T125" s="143" t="s">
        <v>5</v>
      </c>
      <c r="U125" s="40" t="s">
        <v>40</v>
      </c>
      <c r="V125" s="144">
        <v>0.88200000000000001</v>
      </c>
      <c r="W125" s="144">
        <f t="shared" si="1"/>
        <v>0.41453999999999996</v>
      </c>
      <c r="X125" s="144">
        <v>0</v>
      </c>
      <c r="Y125" s="144">
        <f t="shared" si="2"/>
        <v>0</v>
      </c>
      <c r="Z125" s="144">
        <v>0</v>
      </c>
      <c r="AA125" s="145">
        <f t="shared" si="3"/>
        <v>0</v>
      </c>
      <c r="AR125" s="18" t="s">
        <v>152</v>
      </c>
      <c r="AT125" s="18" t="s">
        <v>148</v>
      </c>
      <c r="AU125" s="18" t="s">
        <v>153</v>
      </c>
      <c r="AY125" s="18" t="s">
        <v>147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8" t="s">
        <v>153</v>
      </c>
      <c r="BK125" s="146">
        <f t="shared" si="9"/>
        <v>0</v>
      </c>
      <c r="BL125" s="18" t="s">
        <v>152</v>
      </c>
      <c r="BM125" s="18" t="s">
        <v>423</v>
      </c>
    </row>
    <row r="126" spans="2:65" s="1" customFormat="1" ht="25.5" customHeight="1">
      <c r="B126" s="137"/>
      <c r="C126" s="138" t="s">
        <v>158</v>
      </c>
      <c r="D126" s="138" t="s">
        <v>148</v>
      </c>
      <c r="E126" s="139" t="s">
        <v>271</v>
      </c>
      <c r="F126" s="192" t="s">
        <v>272</v>
      </c>
      <c r="G126" s="192"/>
      <c r="H126" s="192"/>
      <c r="I126" s="192"/>
      <c r="J126" s="140" t="s">
        <v>268</v>
      </c>
      <c r="K126" s="141">
        <v>0.47</v>
      </c>
      <c r="L126" s="191"/>
      <c r="M126" s="191"/>
      <c r="N126" s="195">
        <f t="shared" si="0"/>
        <v>0</v>
      </c>
      <c r="O126" s="195"/>
      <c r="P126" s="195"/>
      <c r="Q126" s="195"/>
      <c r="R126" s="142"/>
      <c r="T126" s="143" t="s">
        <v>5</v>
      </c>
      <c r="U126" s="40" t="s">
        <v>40</v>
      </c>
      <c r="V126" s="144">
        <v>0.59799999999999998</v>
      </c>
      <c r="W126" s="144">
        <f t="shared" si="1"/>
        <v>0.28105999999999998</v>
      </c>
      <c r="X126" s="144">
        <v>0</v>
      </c>
      <c r="Y126" s="144">
        <f t="shared" si="2"/>
        <v>0</v>
      </c>
      <c r="Z126" s="144">
        <v>0</v>
      </c>
      <c r="AA126" s="145">
        <f t="shared" si="3"/>
        <v>0</v>
      </c>
      <c r="AR126" s="18" t="s">
        <v>152</v>
      </c>
      <c r="AT126" s="18" t="s">
        <v>148</v>
      </c>
      <c r="AU126" s="18" t="s">
        <v>153</v>
      </c>
      <c r="AY126" s="18" t="s">
        <v>147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8" t="s">
        <v>153</v>
      </c>
      <c r="BK126" s="146">
        <f t="shared" si="9"/>
        <v>0</v>
      </c>
      <c r="BL126" s="18" t="s">
        <v>152</v>
      </c>
      <c r="BM126" s="18" t="s">
        <v>273</v>
      </c>
    </row>
    <row r="127" spans="2:65" s="1" customFormat="1" ht="25.5" customHeight="1">
      <c r="B127" s="137"/>
      <c r="C127" s="138" t="s">
        <v>152</v>
      </c>
      <c r="D127" s="138" t="s">
        <v>148</v>
      </c>
      <c r="E127" s="139" t="s">
        <v>275</v>
      </c>
      <c r="F127" s="192" t="s">
        <v>276</v>
      </c>
      <c r="G127" s="192"/>
      <c r="H127" s="192"/>
      <c r="I127" s="192"/>
      <c r="J127" s="140" t="s">
        <v>268</v>
      </c>
      <c r="K127" s="141">
        <v>2.35</v>
      </c>
      <c r="L127" s="191"/>
      <c r="M127" s="191"/>
      <c r="N127" s="195">
        <f t="shared" si="0"/>
        <v>0</v>
      </c>
      <c r="O127" s="195"/>
      <c r="P127" s="195"/>
      <c r="Q127" s="195"/>
      <c r="R127" s="142"/>
      <c r="T127" s="143" t="s">
        <v>5</v>
      </c>
      <c r="U127" s="40" t="s">
        <v>40</v>
      </c>
      <c r="V127" s="144">
        <v>7.0000000000000001E-3</v>
      </c>
      <c r="W127" s="144">
        <f t="shared" si="1"/>
        <v>1.6449999999999999E-2</v>
      </c>
      <c r="X127" s="144">
        <v>0</v>
      </c>
      <c r="Y127" s="144">
        <f t="shared" si="2"/>
        <v>0</v>
      </c>
      <c r="Z127" s="144">
        <v>0</v>
      </c>
      <c r="AA127" s="145">
        <f t="shared" si="3"/>
        <v>0</v>
      </c>
      <c r="AR127" s="18" t="s">
        <v>152</v>
      </c>
      <c r="AT127" s="18" t="s">
        <v>148</v>
      </c>
      <c r="AU127" s="18" t="s">
        <v>153</v>
      </c>
      <c r="AY127" s="18" t="s">
        <v>147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8" t="s">
        <v>153</v>
      </c>
      <c r="BK127" s="146">
        <f t="shared" si="9"/>
        <v>0</v>
      </c>
      <c r="BL127" s="18" t="s">
        <v>152</v>
      </c>
      <c r="BM127" s="18" t="s">
        <v>277</v>
      </c>
    </row>
    <row r="128" spans="2:65" s="1" customFormat="1" ht="25.5" customHeight="1">
      <c r="B128" s="137"/>
      <c r="C128" s="138" t="s">
        <v>165</v>
      </c>
      <c r="D128" s="138" t="s">
        <v>148</v>
      </c>
      <c r="E128" s="139" t="s">
        <v>279</v>
      </c>
      <c r="F128" s="192" t="s">
        <v>280</v>
      </c>
      <c r="G128" s="192"/>
      <c r="H128" s="192"/>
      <c r="I128" s="192"/>
      <c r="J128" s="140" t="s">
        <v>268</v>
      </c>
      <c r="K128" s="141">
        <v>0.47</v>
      </c>
      <c r="L128" s="191"/>
      <c r="M128" s="191"/>
      <c r="N128" s="195">
        <f t="shared" si="0"/>
        <v>0</v>
      </c>
      <c r="O128" s="195"/>
      <c r="P128" s="195"/>
      <c r="Q128" s="195"/>
      <c r="R128" s="142"/>
      <c r="T128" s="143" t="s">
        <v>5</v>
      </c>
      <c r="U128" s="40" t="s">
        <v>40</v>
      </c>
      <c r="V128" s="144">
        <v>0.89</v>
      </c>
      <c r="W128" s="144">
        <f t="shared" si="1"/>
        <v>0.41830000000000001</v>
      </c>
      <c r="X128" s="144">
        <v>0</v>
      </c>
      <c r="Y128" s="144">
        <f t="shared" si="2"/>
        <v>0</v>
      </c>
      <c r="Z128" s="144">
        <v>0</v>
      </c>
      <c r="AA128" s="145">
        <f t="shared" si="3"/>
        <v>0</v>
      </c>
      <c r="AR128" s="18" t="s">
        <v>152</v>
      </c>
      <c r="AT128" s="18" t="s">
        <v>148</v>
      </c>
      <c r="AU128" s="18" t="s">
        <v>153</v>
      </c>
      <c r="AY128" s="18" t="s">
        <v>147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8" t="s">
        <v>153</v>
      </c>
      <c r="BK128" s="146">
        <f t="shared" si="9"/>
        <v>0</v>
      </c>
      <c r="BL128" s="18" t="s">
        <v>152</v>
      </c>
      <c r="BM128" s="18" t="s">
        <v>281</v>
      </c>
    </row>
    <row r="129" spans="2:65" s="1" customFormat="1" ht="38.25" customHeight="1">
      <c r="B129" s="137"/>
      <c r="C129" s="138" t="s">
        <v>169</v>
      </c>
      <c r="D129" s="138" t="s">
        <v>148</v>
      </c>
      <c r="E129" s="139" t="s">
        <v>283</v>
      </c>
      <c r="F129" s="192" t="s">
        <v>284</v>
      </c>
      <c r="G129" s="192"/>
      <c r="H129" s="192"/>
      <c r="I129" s="192"/>
      <c r="J129" s="140" t="s">
        <v>268</v>
      </c>
      <c r="K129" s="141">
        <v>1.41</v>
      </c>
      <c r="L129" s="191"/>
      <c r="M129" s="191"/>
      <c r="N129" s="195">
        <f t="shared" si="0"/>
        <v>0</v>
      </c>
      <c r="O129" s="195"/>
      <c r="P129" s="195"/>
      <c r="Q129" s="195"/>
      <c r="R129" s="142"/>
      <c r="T129" s="143" t="s">
        <v>5</v>
      </c>
      <c r="U129" s="40" t="s">
        <v>40</v>
      </c>
      <c r="V129" s="144">
        <v>0.1</v>
      </c>
      <c r="W129" s="144">
        <f t="shared" si="1"/>
        <v>0.14099999999999999</v>
      </c>
      <c r="X129" s="144">
        <v>0</v>
      </c>
      <c r="Y129" s="144">
        <f t="shared" si="2"/>
        <v>0</v>
      </c>
      <c r="Z129" s="144">
        <v>0</v>
      </c>
      <c r="AA129" s="145">
        <f t="shared" si="3"/>
        <v>0</v>
      </c>
      <c r="AR129" s="18" t="s">
        <v>152</v>
      </c>
      <c r="AT129" s="18" t="s">
        <v>148</v>
      </c>
      <c r="AU129" s="18" t="s">
        <v>153</v>
      </c>
      <c r="AY129" s="18" t="s">
        <v>147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8" t="s">
        <v>153</v>
      </c>
      <c r="BK129" s="146">
        <f t="shared" si="9"/>
        <v>0</v>
      </c>
      <c r="BL129" s="18" t="s">
        <v>152</v>
      </c>
      <c r="BM129" s="18" t="s">
        <v>285</v>
      </c>
    </row>
    <row r="130" spans="2:65" s="1" customFormat="1" ht="25.5" customHeight="1">
      <c r="B130" s="137"/>
      <c r="C130" s="138" t="s">
        <v>173</v>
      </c>
      <c r="D130" s="138" t="s">
        <v>148</v>
      </c>
      <c r="E130" s="139" t="s">
        <v>287</v>
      </c>
      <c r="F130" s="192" t="s">
        <v>288</v>
      </c>
      <c r="G130" s="192"/>
      <c r="H130" s="192"/>
      <c r="I130" s="192"/>
      <c r="J130" s="140" t="s">
        <v>268</v>
      </c>
      <c r="K130" s="141">
        <v>0.47</v>
      </c>
      <c r="L130" s="191"/>
      <c r="M130" s="191"/>
      <c r="N130" s="195">
        <f t="shared" si="0"/>
        <v>0</v>
      </c>
      <c r="O130" s="195"/>
      <c r="P130" s="195"/>
      <c r="Q130" s="195"/>
      <c r="R130" s="142"/>
      <c r="T130" s="143" t="s">
        <v>5</v>
      </c>
      <c r="U130" s="40" t="s">
        <v>40</v>
      </c>
      <c r="V130" s="144">
        <v>0</v>
      </c>
      <c r="W130" s="144">
        <f t="shared" si="1"/>
        <v>0</v>
      </c>
      <c r="X130" s="144">
        <v>0</v>
      </c>
      <c r="Y130" s="144">
        <f t="shared" si="2"/>
        <v>0</v>
      </c>
      <c r="Z130" s="144">
        <v>0</v>
      </c>
      <c r="AA130" s="145">
        <f t="shared" si="3"/>
        <v>0</v>
      </c>
      <c r="AR130" s="18" t="s">
        <v>152</v>
      </c>
      <c r="AT130" s="18" t="s">
        <v>148</v>
      </c>
      <c r="AU130" s="18" t="s">
        <v>153</v>
      </c>
      <c r="AY130" s="18" t="s">
        <v>147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8" t="s">
        <v>153</v>
      </c>
      <c r="BK130" s="146">
        <f t="shared" si="9"/>
        <v>0</v>
      </c>
      <c r="BL130" s="18" t="s">
        <v>152</v>
      </c>
      <c r="BM130" s="18" t="s">
        <v>289</v>
      </c>
    </row>
    <row r="131" spans="2:65" s="9" customFormat="1" ht="29.85" customHeight="1">
      <c r="B131" s="126"/>
      <c r="C131" s="127"/>
      <c r="D131" s="136" t="s">
        <v>120</v>
      </c>
      <c r="E131" s="136"/>
      <c r="F131" s="136"/>
      <c r="G131" s="136"/>
      <c r="H131" s="136"/>
      <c r="I131" s="136"/>
      <c r="J131" s="136"/>
      <c r="K131" s="136"/>
      <c r="L131" s="136"/>
      <c r="M131" s="136"/>
      <c r="N131" s="193">
        <f>BK131</f>
        <v>0</v>
      </c>
      <c r="O131" s="194"/>
      <c r="P131" s="194"/>
      <c r="Q131" s="194"/>
      <c r="R131" s="129"/>
      <c r="T131" s="130"/>
      <c r="U131" s="127"/>
      <c r="V131" s="127"/>
      <c r="W131" s="131">
        <f>W132</f>
        <v>3.4481999999999999E-2</v>
      </c>
      <c r="X131" s="127"/>
      <c r="Y131" s="131">
        <f>Y132</f>
        <v>0</v>
      </c>
      <c r="Z131" s="127"/>
      <c r="AA131" s="132">
        <f>AA132</f>
        <v>0</v>
      </c>
      <c r="AR131" s="133" t="s">
        <v>81</v>
      </c>
      <c r="AT131" s="134" t="s">
        <v>72</v>
      </c>
      <c r="AU131" s="134" t="s">
        <v>81</v>
      </c>
      <c r="AY131" s="133" t="s">
        <v>147</v>
      </c>
      <c r="BK131" s="135">
        <f>BK132</f>
        <v>0</v>
      </c>
    </row>
    <row r="132" spans="2:65" s="1" customFormat="1" ht="38.25" customHeight="1">
      <c r="B132" s="137"/>
      <c r="C132" s="138" t="s">
        <v>177</v>
      </c>
      <c r="D132" s="138" t="s">
        <v>148</v>
      </c>
      <c r="E132" s="139" t="s">
        <v>291</v>
      </c>
      <c r="F132" s="192" t="s">
        <v>292</v>
      </c>
      <c r="G132" s="192"/>
      <c r="H132" s="192"/>
      <c r="I132" s="192"/>
      <c r="J132" s="140" t="s">
        <v>268</v>
      </c>
      <c r="K132" s="141">
        <v>1.4E-2</v>
      </c>
      <c r="L132" s="191"/>
      <c r="M132" s="191"/>
      <c r="N132" s="195">
        <f>ROUND(L132*K132,2)</f>
        <v>0</v>
      </c>
      <c r="O132" s="195"/>
      <c r="P132" s="195"/>
      <c r="Q132" s="195"/>
      <c r="R132" s="142"/>
      <c r="T132" s="143" t="s">
        <v>5</v>
      </c>
      <c r="U132" s="40" t="s">
        <v>40</v>
      </c>
      <c r="V132" s="144">
        <v>2.4630000000000001</v>
      </c>
      <c r="W132" s="144">
        <f>V132*K132</f>
        <v>3.4481999999999999E-2</v>
      </c>
      <c r="X132" s="144">
        <v>0</v>
      </c>
      <c r="Y132" s="144">
        <f>X132*K132</f>
        <v>0</v>
      </c>
      <c r="Z132" s="144">
        <v>0</v>
      </c>
      <c r="AA132" s="145">
        <f>Z132*K132</f>
        <v>0</v>
      </c>
      <c r="AR132" s="18" t="s">
        <v>152</v>
      </c>
      <c r="AT132" s="18" t="s">
        <v>148</v>
      </c>
      <c r="AU132" s="18" t="s">
        <v>153</v>
      </c>
      <c r="AY132" s="18" t="s">
        <v>147</v>
      </c>
      <c r="BE132" s="146">
        <f>IF(U132="základná",N132,0)</f>
        <v>0</v>
      </c>
      <c r="BF132" s="146">
        <f>IF(U132="znížená",N132,0)</f>
        <v>0</v>
      </c>
      <c r="BG132" s="146">
        <f>IF(U132="zákl. prenesená",N132,0)</f>
        <v>0</v>
      </c>
      <c r="BH132" s="146">
        <f>IF(U132="zníž. prenesená",N132,0)</f>
        <v>0</v>
      </c>
      <c r="BI132" s="146">
        <f>IF(U132="nulová",N132,0)</f>
        <v>0</v>
      </c>
      <c r="BJ132" s="18" t="s">
        <v>153</v>
      </c>
      <c r="BK132" s="146">
        <f>ROUND(L132*K132,2)</f>
        <v>0</v>
      </c>
      <c r="BL132" s="18" t="s">
        <v>152</v>
      </c>
      <c r="BM132" s="18" t="s">
        <v>293</v>
      </c>
    </row>
    <row r="133" spans="2:65" s="9" customFormat="1" ht="37.35" customHeight="1">
      <c r="B133" s="126"/>
      <c r="C133" s="127"/>
      <c r="D133" s="128" t="s">
        <v>121</v>
      </c>
      <c r="E133" s="128"/>
      <c r="F133" s="128"/>
      <c r="G133" s="128"/>
      <c r="H133" s="128"/>
      <c r="I133" s="128"/>
      <c r="J133" s="128"/>
      <c r="K133" s="128"/>
      <c r="L133" s="128"/>
      <c r="M133" s="128"/>
      <c r="N133" s="220">
        <f>BK133</f>
        <v>0</v>
      </c>
      <c r="O133" s="221"/>
      <c r="P133" s="221"/>
      <c r="Q133" s="221"/>
      <c r="R133" s="129"/>
      <c r="T133" s="130"/>
      <c r="U133" s="127"/>
      <c r="V133" s="127"/>
      <c r="W133" s="131">
        <f>W134+W144+W151+W160</f>
        <v>363.55518801499994</v>
      </c>
      <c r="X133" s="127"/>
      <c r="Y133" s="131">
        <f>Y134+Y144+Y151+Y160</f>
        <v>7.8694914900000006</v>
      </c>
      <c r="Z133" s="127"/>
      <c r="AA133" s="132">
        <f>AA134+AA144+AA151+AA160</f>
        <v>0.47030860000000002</v>
      </c>
      <c r="AR133" s="133" t="s">
        <v>153</v>
      </c>
      <c r="AT133" s="134" t="s">
        <v>72</v>
      </c>
      <c r="AU133" s="134" t="s">
        <v>73</v>
      </c>
      <c r="AY133" s="133" t="s">
        <v>147</v>
      </c>
      <c r="BK133" s="135">
        <f>BK134+BK144+BK151+BK160</f>
        <v>0</v>
      </c>
    </row>
    <row r="134" spans="2:65" s="9" customFormat="1" ht="19.899999999999999" customHeight="1">
      <c r="B134" s="126"/>
      <c r="C134" s="127"/>
      <c r="D134" s="136" t="s">
        <v>420</v>
      </c>
      <c r="E134" s="136"/>
      <c r="F134" s="136"/>
      <c r="G134" s="136"/>
      <c r="H134" s="136"/>
      <c r="I134" s="136"/>
      <c r="J134" s="136"/>
      <c r="K134" s="136"/>
      <c r="L134" s="136"/>
      <c r="M134" s="136"/>
      <c r="N134" s="200">
        <f>BK134</f>
        <v>0</v>
      </c>
      <c r="O134" s="201"/>
      <c r="P134" s="201"/>
      <c r="Q134" s="201"/>
      <c r="R134" s="129"/>
      <c r="T134" s="130"/>
      <c r="U134" s="127"/>
      <c r="V134" s="127"/>
      <c r="W134" s="131">
        <f>SUM(W135:W143)</f>
        <v>178.083775</v>
      </c>
      <c r="X134" s="127"/>
      <c r="Y134" s="131">
        <f>SUM(Y135:Y143)</f>
        <v>6.2627838400000009</v>
      </c>
      <c r="Z134" s="127"/>
      <c r="AA134" s="132">
        <f>SUM(AA135:AA143)</f>
        <v>0</v>
      </c>
      <c r="AR134" s="133" t="s">
        <v>153</v>
      </c>
      <c r="AT134" s="134" t="s">
        <v>72</v>
      </c>
      <c r="AU134" s="134" t="s">
        <v>81</v>
      </c>
      <c r="AY134" s="133" t="s">
        <v>147</v>
      </c>
      <c r="BK134" s="135">
        <f>SUM(BK135:BK143)</f>
        <v>0</v>
      </c>
    </row>
    <row r="135" spans="2:65" s="1" customFormat="1" ht="25.5" customHeight="1">
      <c r="B135" s="137"/>
      <c r="C135" s="138" t="s">
        <v>181</v>
      </c>
      <c r="D135" s="138" t="s">
        <v>148</v>
      </c>
      <c r="E135" s="139" t="s">
        <v>424</v>
      </c>
      <c r="F135" s="192" t="s">
        <v>425</v>
      </c>
      <c r="G135" s="192"/>
      <c r="H135" s="192"/>
      <c r="I135" s="192"/>
      <c r="J135" s="140" t="s">
        <v>151</v>
      </c>
      <c r="K135" s="141">
        <v>285.97500000000002</v>
      </c>
      <c r="L135" s="191"/>
      <c r="M135" s="191"/>
      <c r="N135" s="195">
        <f t="shared" ref="N135:N143" si="10">ROUND(L135*K135,2)</f>
        <v>0</v>
      </c>
      <c r="O135" s="195"/>
      <c r="P135" s="195"/>
      <c r="Q135" s="195"/>
      <c r="R135" s="142"/>
      <c r="T135" s="143" t="s">
        <v>5</v>
      </c>
      <c r="U135" s="40" t="s">
        <v>40</v>
      </c>
      <c r="V135" s="144">
        <v>0.04</v>
      </c>
      <c r="W135" s="144">
        <f t="shared" ref="W135:W143" si="11">V135*K135</f>
        <v>11.439000000000002</v>
      </c>
      <c r="X135" s="144">
        <v>0</v>
      </c>
      <c r="Y135" s="144">
        <f t="shared" ref="Y135:Y143" si="12">X135*K135</f>
        <v>0</v>
      </c>
      <c r="Z135" s="144">
        <v>0</v>
      </c>
      <c r="AA135" s="145">
        <f t="shared" ref="AA135:AA143" si="13">Z135*K135</f>
        <v>0</v>
      </c>
      <c r="AR135" s="18" t="s">
        <v>209</v>
      </c>
      <c r="AT135" s="18" t="s">
        <v>148</v>
      </c>
      <c r="AU135" s="18" t="s">
        <v>153</v>
      </c>
      <c r="AY135" s="18" t="s">
        <v>147</v>
      </c>
      <c r="BE135" s="146">
        <f t="shared" ref="BE135:BE143" si="14">IF(U135="základná",N135,0)</f>
        <v>0</v>
      </c>
      <c r="BF135" s="146">
        <f t="shared" ref="BF135:BF143" si="15">IF(U135="znížená",N135,0)</f>
        <v>0</v>
      </c>
      <c r="BG135" s="146">
        <f t="shared" ref="BG135:BG143" si="16">IF(U135="zákl. prenesená",N135,0)</f>
        <v>0</v>
      </c>
      <c r="BH135" s="146">
        <f t="shared" ref="BH135:BH143" si="17">IF(U135="zníž. prenesená",N135,0)</f>
        <v>0</v>
      </c>
      <c r="BI135" s="146">
        <f t="shared" ref="BI135:BI143" si="18">IF(U135="nulová",N135,0)</f>
        <v>0</v>
      </c>
      <c r="BJ135" s="18" t="s">
        <v>153</v>
      </c>
      <c r="BK135" s="146">
        <f t="shared" ref="BK135:BK143" si="19">ROUND(L135*K135,2)</f>
        <v>0</v>
      </c>
      <c r="BL135" s="18" t="s">
        <v>209</v>
      </c>
      <c r="BM135" s="18" t="s">
        <v>426</v>
      </c>
    </row>
    <row r="136" spans="2:65" s="1" customFormat="1" ht="25.5" customHeight="1">
      <c r="B136" s="137"/>
      <c r="C136" s="147" t="s">
        <v>185</v>
      </c>
      <c r="D136" s="147" t="s">
        <v>385</v>
      </c>
      <c r="E136" s="148" t="s">
        <v>427</v>
      </c>
      <c r="F136" s="222" t="s">
        <v>428</v>
      </c>
      <c r="G136" s="222"/>
      <c r="H136" s="222"/>
      <c r="I136" s="222"/>
      <c r="J136" s="149" t="s">
        <v>151</v>
      </c>
      <c r="K136" s="150">
        <v>328.87099999999998</v>
      </c>
      <c r="L136" s="224"/>
      <c r="M136" s="224"/>
      <c r="N136" s="223">
        <f t="shared" si="10"/>
        <v>0</v>
      </c>
      <c r="O136" s="195"/>
      <c r="P136" s="195"/>
      <c r="Q136" s="195"/>
      <c r="R136" s="142"/>
      <c r="T136" s="143" t="s">
        <v>5</v>
      </c>
      <c r="U136" s="40" t="s">
        <v>40</v>
      </c>
      <c r="V136" s="144">
        <v>0</v>
      </c>
      <c r="W136" s="144">
        <f t="shared" si="11"/>
        <v>0</v>
      </c>
      <c r="X136" s="144">
        <v>1.7000000000000001E-4</v>
      </c>
      <c r="Y136" s="144">
        <f t="shared" si="12"/>
        <v>5.5908070000000004E-2</v>
      </c>
      <c r="Z136" s="144">
        <v>0</v>
      </c>
      <c r="AA136" s="145">
        <f t="shared" si="13"/>
        <v>0</v>
      </c>
      <c r="AR136" s="18" t="s">
        <v>274</v>
      </c>
      <c r="AT136" s="18" t="s">
        <v>385</v>
      </c>
      <c r="AU136" s="18" t="s">
        <v>153</v>
      </c>
      <c r="AY136" s="18" t="s">
        <v>147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8" t="s">
        <v>153</v>
      </c>
      <c r="BK136" s="146">
        <f t="shared" si="19"/>
        <v>0</v>
      </c>
      <c r="BL136" s="18" t="s">
        <v>209</v>
      </c>
      <c r="BM136" s="18" t="s">
        <v>429</v>
      </c>
    </row>
    <row r="137" spans="2:65" s="1" customFormat="1" ht="38.25" customHeight="1">
      <c r="B137" s="137"/>
      <c r="C137" s="138" t="s">
        <v>189</v>
      </c>
      <c r="D137" s="138" t="s">
        <v>148</v>
      </c>
      <c r="E137" s="139" t="s">
        <v>430</v>
      </c>
      <c r="F137" s="192" t="s">
        <v>431</v>
      </c>
      <c r="G137" s="192"/>
      <c r="H137" s="192"/>
      <c r="I137" s="192"/>
      <c r="J137" s="140" t="s">
        <v>151</v>
      </c>
      <c r="K137" s="141">
        <v>295.57499999999999</v>
      </c>
      <c r="L137" s="191"/>
      <c r="M137" s="191"/>
      <c r="N137" s="195">
        <f t="shared" si="10"/>
        <v>0</v>
      </c>
      <c r="O137" s="195"/>
      <c r="P137" s="195"/>
      <c r="Q137" s="195"/>
      <c r="R137" s="142"/>
      <c r="T137" s="143" t="s">
        <v>5</v>
      </c>
      <c r="U137" s="40" t="s">
        <v>40</v>
      </c>
      <c r="V137" s="144">
        <v>0.29299999999999998</v>
      </c>
      <c r="W137" s="144">
        <f t="shared" si="11"/>
        <v>86.603474999999989</v>
      </c>
      <c r="X137" s="144">
        <v>1.4999999999999999E-4</v>
      </c>
      <c r="Y137" s="144">
        <f t="shared" si="12"/>
        <v>4.4336249999999994E-2</v>
      </c>
      <c r="Z137" s="144">
        <v>0</v>
      </c>
      <c r="AA137" s="145">
        <f t="shared" si="13"/>
        <v>0</v>
      </c>
      <c r="AR137" s="18" t="s">
        <v>209</v>
      </c>
      <c r="AT137" s="18" t="s">
        <v>148</v>
      </c>
      <c r="AU137" s="18" t="s">
        <v>153</v>
      </c>
      <c r="AY137" s="18" t="s">
        <v>147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8" t="s">
        <v>153</v>
      </c>
      <c r="BK137" s="146">
        <f t="shared" si="19"/>
        <v>0</v>
      </c>
      <c r="BL137" s="18" t="s">
        <v>209</v>
      </c>
      <c r="BM137" s="18" t="s">
        <v>432</v>
      </c>
    </row>
    <row r="138" spans="2:65" s="1" customFormat="1" ht="16.5" customHeight="1">
      <c r="B138" s="137"/>
      <c r="C138" s="147" t="s">
        <v>193</v>
      </c>
      <c r="D138" s="147" t="s">
        <v>385</v>
      </c>
      <c r="E138" s="148" t="s">
        <v>433</v>
      </c>
      <c r="F138" s="222" t="s">
        <v>434</v>
      </c>
      <c r="G138" s="222"/>
      <c r="H138" s="222"/>
      <c r="I138" s="222"/>
      <c r="J138" s="149" t="s">
        <v>306</v>
      </c>
      <c r="K138" s="150">
        <v>1182.3</v>
      </c>
      <c r="L138" s="224"/>
      <c r="M138" s="224"/>
      <c r="N138" s="223">
        <f t="shared" si="10"/>
        <v>0</v>
      </c>
      <c r="O138" s="195"/>
      <c r="P138" s="195"/>
      <c r="Q138" s="195"/>
      <c r="R138" s="142"/>
      <c r="T138" s="143" t="s">
        <v>5</v>
      </c>
      <c r="U138" s="40" t="s">
        <v>40</v>
      </c>
      <c r="V138" s="144">
        <v>0</v>
      </c>
      <c r="W138" s="144">
        <f t="shared" si="11"/>
        <v>0</v>
      </c>
      <c r="X138" s="144">
        <v>3.5E-4</v>
      </c>
      <c r="Y138" s="144">
        <f t="shared" si="12"/>
        <v>0.41380499999999998</v>
      </c>
      <c r="Z138" s="144">
        <v>0</v>
      </c>
      <c r="AA138" s="145">
        <f t="shared" si="13"/>
        <v>0</v>
      </c>
      <c r="AR138" s="18" t="s">
        <v>274</v>
      </c>
      <c r="AT138" s="18" t="s">
        <v>385</v>
      </c>
      <c r="AU138" s="18" t="s">
        <v>153</v>
      </c>
      <c r="AY138" s="18" t="s">
        <v>147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8" t="s">
        <v>153</v>
      </c>
      <c r="BK138" s="146">
        <f t="shared" si="19"/>
        <v>0</v>
      </c>
      <c r="BL138" s="18" t="s">
        <v>209</v>
      </c>
      <c r="BM138" s="18" t="s">
        <v>435</v>
      </c>
    </row>
    <row r="139" spans="2:65" s="1" customFormat="1" ht="16.5" customHeight="1">
      <c r="B139" s="137"/>
      <c r="C139" s="147" t="s">
        <v>197</v>
      </c>
      <c r="D139" s="147" t="s">
        <v>385</v>
      </c>
      <c r="E139" s="148" t="s">
        <v>436</v>
      </c>
      <c r="F139" s="222" t="s">
        <v>437</v>
      </c>
      <c r="G139" s="222"/>
      <c r="H139" s="222"/>
      <c r="I139" s="222"/>
      <c r="J139" s="149" t="s">
        <v>306</v>
      </c>
      <c r="K139" s="150">
        <v>1182.3</v>
      </c>
      <c r="L139" s="224"/>
      <c r="M139" s="224"/>
      <c r="N139" s="223">
        <f t="shared" si="10"/>
        <v>0</v>
      </c>
      <c r="O139" s="195"/>
      <c r="P139" s="195"/>
      <c r="Q139" s="195"/>
      <c r="R139" s="142"/>
      <c r="T139" s="143" t="s">
        <v>5</v>
      </c>
      <c r="U139" s="40" t="s">
        <v>40</v>
      </c>
      <c r="V139" s="144">
        <v>0</v>
      </c>
      <c r="W139" s="144">
        <f t="shared" si="11"/>
        <v>0</v>
      </c>
      <c r="X139" s="144">
        <v>1E-3</v>
      </c>
      <c r="Y139" s="144">
        <f t="shared" si="12"/>
        <v>1.1822999999999999</v>
      </c>
      <c r="Z139" s="144">
        <v>0</v>
      </c>
      <c r="AA139" s="145">
        <f t="shared" si="13"/>
        <v>0</v>
      </c>
      <c r="AR139" s="18" t="s">
        <v>274</v>
      </c>
      <c r="AT139" s="18" t="s">
        <v>385</v>
      </c>
      <c r="AU139" s="18" t="s">
        <v>153</v>
      </c>
      <c r="AY139" s="18" t="s">
        <v>147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8" t="s">
        <v>153</v>
      </c>
      <c r="BK139" s="146">
        <f t="shared" si="19"/>
        <v>0</v>
      </c>
      <c r="BL139" s="18" t="s">
        <v>209</v>
      </c>
      <c r="BM139" s="18" t="s">
        <v>438</v>
      </c>
    </row>
    <row r="140" spans="2:65" s="1" customFormat="1" ht="25.5" customHeight="1">
      <c r="B140" s="137"/>
      <c r="C140" s="147" t="s">
        <v>201</v>
      </c>
      <c r="D140" s="147" t="s">
        <v>385</v>
      </c>
      <c r="E140" s="148" t="s">
        <v>439</v>
      </c>
      <c r="F140" s="222" t="s">
        <v>440</v>
      </c>
      <c r="G140" s="222"/>
      <c r="H140" s="222"/>
      <c r="I140" s="222"/>
      <c r="J140" s="149" t="s">
        <v>151</v>
      </c>
      <c r="K140" s="150">
        <v>339.911</v>
      </c>
      <c r="L140" s="224"/>
      <c r="M140" s="224"/>
      <c r="N140" s="223">
        <f t="shared" si="10"/>
        <v>0</v>
      </c>
      <c r="O140" s="195"/>
      <c r="P140" s="195"/>
      <c r="Q140" s="195"/>
      <c r="R140" s="142"/>
      <c r="T140" s="143" t="s">
        <v>5</v>
      </c>
      <c r="U140" s="40" t="s">
        <v>40</v>
      </c>
      <c r="V140" s="144">
        <v>0</v>
      </c>
      <c r="W140" s="144">
        <f t="shared" si="11"/>
        <v>0</v>
      </c>
      <c r="X140" s="144">
        <v>6.2500000000000003E-3</v>
      </c>
      <c r="Y140" s="144">
        <f t="shared" si="12"/>
        <v>2.1244437500000002</v>
      </c>
      <c r="Z140" s="144">
        <v>0</v>
      </c>
      <c r="AA140" s="145">
        <f t="shared" si="13"/>
        <v>0</v>
      </c>
      <c r="AR140" s="18" t="s">
        <v>274</v>
      </c>
      <c r="AT140" s="18" t="s">
        <v>385</v>
      </c>
      <c r="AU140" s="18" t="s">
        <v>153</v>
      </c>
      <c r="AY140" s="18" t="s">
        <v>147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8" t="s">
        <v>153</v>
      </c>
      <c r="BK140" s="146">
        <f t="shared" si="19"/>
        <v>0</v>
      </c>
      <c r="BL140" s="18" t="s">
        <v>209</v>
      </c>
      <c r="BM140" s="18" t="s">
        <v>441</v>
      </c>
    </row>
    <row r="141" spans="2:65" s="1" customFormat="1" ht="38.25" customHeight="1">
      <c r="B141" s="137"/>
      <c r="C141" s="138" t="s">
        <v>205</v>
      </c>
      <c r="D141" s="138" t="s">
        <v>148</v>
      </c>
      <c r="E141" s="139" t="s">
        <v>442</v>
      </c>
      <c r="F141" s="192" t="s">
        <v>443</v>
      </c>
      <c r="G141" s="192"/>
      <c r="H141" s="192"/>
      <c r="I141" s="192"/>
      <c r="J141" s="140" t="s">
        <v>151</v>
      </c>
      <c r="K141" s="141">
        <v>316.01299999999998</v>
      </c>
      <c r="L141" s="191"/>
      <c r="M141" s="191"/>
      <c r="N141" s="195">
        <f t="shared" si="10"/>
        <v>0</v>
      </c>
      <c r="O141" s="195"/>
      <c r="P141" s="195"/>
      <c r="Q141" s="195"/>
      <c r="R141" s="142"/>
      <c r="T141" s="143" t="s">
        <v>5</v>
      </c>
      <c r="U141" s="40" t="s">
        <v>40</v>
      </c>
      <c r="V141" s="144">
        <v>0.221</v>
      </c>
      <c r="W141" s="144">
        <f t="shared" si="11"/>
        <v>69.838872999999992</v>
      </c>
      <c r="X141" s="144">
        <v>5.4000000000000001E-4</v>
      </c>
      <c r="Y141" s="144">
        <f t="shared" si="12"/>
        <v>0.17064701999999998</v>
      </c>
      <c r="Z141" s="144">
        <v>0</v>
      </c>
      <c r="AA141" s="145">
        <f t="shared" si="13"/>
        <v>0</v>
      </c>
      <c r="AR141" s="18" t="s">
        <v>209</v>
      </c>
      <c r="AT141" s="18" t="s">
        <v>148</v>
      </c>
      <c r="AU141" s="18" t="s">
        <v>153</v>
      </c>
      <c r="AY141" s="18" t="s">
        <v>147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8" t="s">
        <v>153</v>
      </c>
      <c r="BK141" s="146">
        <f t="shared" si="19"/>
        <v>0</v>
      </c>
      <c r="BL141" s="18" t="s">
        <v>209</v>
      </c>
      <c r="BM141" s="18" t="s">
        <v>444</v>
      </c>
    </row>
    <row r="142" spans="2:65" s="1" customFormat="1" ht="25.5" customHeight="1">
      <c r="B142" s="137"/>
      <c r="C142" s="147" t="s">
        <v>209</v>
      </c>
      <c r="D142" s="147" t="s">
        <v>385</v>
      </c>
      <c r="E142" s="148" t="s">
        <v>445</v>
      </c>
      <c r="F142" s="222" t="s">
        <v>446</v>
      </c>
      <c r="G142" s="222"/>
      <c r="H142" s="222"/>
      <c r="I142" s="222"/>
      <c r="J142" s="149" t="s">
        <v>151</v>
      </c>
      <c r="K142" s="150">
        <v>363.41500000000002</v>
      </c>
      <c r="L142" s="224"/>
      <c r="M142" s="224"/>
      <c r="N142" s="223">
        <f t="shared" si="10"/>
        <v>0</v>
      </c>
      <c r="O142" s="195"/>
      <c r="P142" s="195"/>
      <c r="Q142" s="195"/>
      <c r="R142" s="142"/>
      <c r="T142" s="143" t="s">
        <v>5</v>
      </c>
      <c r="U142" s="40" t="s">
        <v>40</v>
      </c>
      <c r="V142" s="144">
        <v>0</v>
      </c>
      <c r="W142" s="144">
        <f t="shared" si="11"/>
        <v>0</v>
      </c>
      <c r="X142" s="144">
        <v>6.2500000000000003E-3</v>
      </c>
      <c r="Y142" s="144">
        <f t="shared" si="12"/>
        <v>2.2713437500000002</v>
      </c>
      <c r="Z142" s="144">
        <v>0</v>
      </c>
      <c r="AA142" s="145">
        <f t="shared" si="13"/>
        <v>0</v>
      </c>
      <c r="AR142" s="18" t="s">
        <v>274</v>
      </c>
      <c r="AT142" s="18" t="s">
        <v>385</v>
      </c>
      <c r="AU142" s="18" t="s">
        <v>153</v>
      </c>
      <c r="AY142" s="18" t="s">
        <v>147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8" t="s">
        <v>153</v>
      </c>
      <c r="BK142" s="146">
        <f t="shared" si="19"/>
        <v>0</v>
      </c>
      <c r="BL142" s="18" t="s">
        <v>209</v>
      </c>
      <c r="BM142" s="18" t="s">
        <v>447</v>
      </c>
    </row>
    <row r="143" spans="2:65" s="1" customFormat="1" ht="38.25" customHeight="1">
      <c r="B143" s="137"/>
      <c r="C143" s="138" t="s">
        <v>214</v>
      </c>
      <c r="D143" s="138" t="s">
        <v>148</v>
      </c>
      <c r="E143" s="139" t="s">
        <v>448</v>
      </c>
      <c r="F143" s="192" t="s">
        <v>449</v>
      </c>
      <c r="G143" s="192"/>
      <c r="H143" s="192"/>
      <c r="I143" s="192"/>
      <c r="J143" s="140" t="s">
        <v>268</v>
      </c>
      <c r="K143" s="141">
        <v>6.2629999999999999</v>
      </c>
      <c r="L143" s="191"/>
      <c r="M143" s="191"/>
      <c r="N143" s="195">
        <f t="shared" si="10"/>
        <v>0</v>
      </c>
      <c r="O143" s="195"/>
      <c r="P143" s="195"/>
      <c r="Q143" s="195"/>
      <c r="R143" s="142"/>
      <c r="T143" s="143" t="s">
        <v>5</v>
      </c>
      <c r="U143" s="40" t="s">
        <v>40</v>
      </c>
      <c r="V143" s="144">
        <v>1.629</v>
      </c>
      <c r="W143" s="144">
        <f t="shared" si="11"/>
        <v>10.202427</v>
      </c>
      <c r="X143" s="144">
        <v>0</v>
      </c>
      <c r="Y143" s="144">
        <f t="shared" si="12"/>
        <v>0</v>
      </c>
      <c r="Z143" s="144">
        <v>0</v>
      </c>
      <c r="AA143" s="145">
        <f t="shared" si="13"/>
        <v>0</v>
      </c>
      <c r="AR143" s="18" t="s">
        <v>209</v>
      </c>
      <c r="AT143" s="18" t="s">
        <v>148</v>
      </c>
      <c r="AU143" s="18" t="s">
        <v>153</v>
      </c>
      <c r="AY143" s="18" t="s">
        <v>147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8" t="s">
        <v>153</v>
      </c>
      <c r="BK143" s="146">
        <f t="shared" si="19"/>
        <v>0</v>
      </c>
      <c r="BL143" s="18" t="s">
        <v>209</v>
      </c>
      <c r="BM143" s="18" t="s">
        <v>450</v>
      </c>
    </row>
    <row r="144" spans="2:65" s="9" customFormat="1" ht="29.85" customHeight="1">
      <c r="B144" s="126"/>
      <c r="C144" s="127"/>
      <c r="D144" s="136" t="s">
        <v>421</v>
      </c>
      <c r="E144" s="136"/>
      <c r="F144" s="136"/>
      <c r="G144" s="136"/>
      <c r="H144" s="136"/>
      <c r="I144" s="136"/>
      <c r="J144" s="136"/>
      <c r="K144" s="136"/>
      <c r="L144" s="136"/>
      <c r="M144" s="136"/>
      <c r="N144" s="193">
        <f>BK144</f>
        <v>0</v>
      </c>
      <c r="O144" s="194"/>
      <c r="P144" s="194"/>
      <c r="Q144" s="194"/>
      <c r="R144" s="129"/>
      <c r="T144" s="130"/>
      <c r="U144" s="127"/>
      <c r="V144" s="127"/>
      <c r="W144" s="131">
        <f>SUM(W145:W150)</f>
        <v>40.898344815000009</v>
      </c>
      <c r="X144" s="127"/>
      <c r="Y144" s="131">
        <f>SUM(Y145:Y150)</f>
        <v>1.4845486499999998</v>
      </c>
      <c r="Z144" s="127"/>
      <c r="AA144" s="132">
        <f>SUM(AA145:AA150)</f>
        <v>0</v>
      </c>
      <c r="AR144" s="133" t="s">
        <v>153</v>
      </c>
      <c r="AT144" s="134" t="s">
        <v>72</v>
      </c>
      <c r="AU144" s="134" t="s">
        <v>81</v>
      </c>
      <c r="AY144" s="133" t="s">
        <v>147</v>
      </c>
      <c r="BK144" s="135">
        <f>SUM(BK145:BK150)</f>
        <v>0</v>
      </c>
    </row>
    <row r="145" spans="2:65" s="1" customFormat="1" ht="25.5" customHeight="1">
      <c r="B145" s="137"/>
      <c r="C145" s="138" t="s">
        <v>218</v>
      </c>
      <c r="D145" s="138" t="s">
        <v>148</v>
      </c>
      <c r="E145" s="139" t="s">
        <v>451</v>
      </c>
      <c r="F145" s="192" t="s">
        <v>452</v>
      </c>
      <c r="G145" s="192"/>
      <c r="H145" s="192"/>
      <c r="I145" s="192"/>
      <c r="J145" s="140" t="s">
        <v>212</v>
      </c>
      <c r="K145" s="141">
        <v>24.16</v>
      </c>
      <c r="L145" s="191"/>
      <c r="M145" s="191"/>
      <c r="N145" s="195">
        <f t="shared" ref="N145:N150" si="20">ROUND(L145*K145,2)</f>
        <v>0</v>
      </c>
      <c r="O145" s="195"/>
      <c r="P145" s="195"/>
      <c r="Q145" s="195"/>
      <c r="R145" s="142"/>
      <c r="T145" s="143" t="s">
        <v>5</v>
      </c>
      <c r="U145" s="40" t="s">
        <v>40</v>
      </c>
      <c r="V145" s="144">
        <v>7.0019999999999999E-2</v>
      </c>
      <c r="W145" s="144">
        <f t="shared" ref="W145:W150" si="21">V145*K145</f>
        <v>1.6916831999999999</v>
      </c>
      <c r="X145" s="144">
        <v>0</v>
      </c>
      <c r="Y145" s="144">
        <f t="shared" ref="Y145:Y150" si="22">X145*K145</f>
        <v>0</v>
      </c>
      <c r="Z145" s="144">
        <v>0</v>
      </c>
      <c r="AA145" s="145">
        <f t="shared" ref="AA145:AA150" si="23">Z145*K145</f>
        <v>0</v>
      </c>
      <c r="AR145" s="18" t="s">
        <v>209</v>
      </c>
      <c r="AT145" s="18" t="s">
        <v>148</v>
      </c>
      <c r="AU145" s="18" t="s">
        <v>153</v>
      </c>
      <c r="AY145" s="18" t="s">
        <v>147</v>
      </c>
      <c r="BE145" s="146">
        <f t="shared" ref="BE145:BE150" si="24">IF(U145="základná",N145,0)</f>
        <v>0</v>
      </c>
      <c r="BF145" s="146">
        <f t="shared" ref="BF145:BF150" si="25">IF(U145="znížená",N145,0)</f>
        <v>0</v>
      </c>
      <c r="BG145" s="146">
        <f t="shared" ref="BG145:BG150" si="26">IF(U145="zákl. prenesená",N145,0)</f>
        <v>0</v>
      </c>
      <c r="BH145" s="146">
        <f t="shared" ref="BH145:BH150" si="27">IF(U145="zníž. prenesená",N145,0)</f>
        <v>0</v>
      </c>
      <c r="BI145" s="146">
        <f t="shared" ref="BI145:BI150" si="28">IF(U145="nulová",N145,0)</f>
        <v>0</v>
      </c>
      <c r="BJ145" s="18" t="s">
        <v>153</v>
      </c>
      <c r="BK145" s="146">
        <f t="shared" ref="BK145:BK150" si="29">ROUND(L145*K145,2)</f>
        <v>0</v>
      </c>
      <c r="BL145" s="18" t="s">
        <v>209</v>
      </c>
      <c r="BM145" s="18" t="s">
        <v>453</v>
      </c>
    </row>
    <row r="146" spans="2:65" s="1" customFormat="1" ht="25.5" customHeight="1">
      <c r="B146" s="137"/>
      <c r="C146" s="147" t="s">
        <v>222</v>
      </c>
      <c r="D146" s="147" t="s">
        <v>385</v>
      </c>
      <c r="E146" s="148" t="s">
        <v>454</v>
      </c>
      <c r="F146" s="222" t="s">
        <v>455</v>
      </c>
      <c r="G146" s="222"/>
      <c r="H146" s="222"/>
      <c r="I146" s="222"/>
      <c r="J146" s="149" t="s">
        <v>456</v>
      </c>
      <c r="K146" s="150">
        <v>0.28999999999999998</v>
      </c>
      <c r="L146" s="224"/>
      <c r="M146" s="224"/>
      <c r="N146" s="223">
        <f t="shared" si="20"/>
        <v>0</v>
      </c>
      <c r="O146" s="195"/>
      <c r="P146" s="195"/>
      <c r="Q146" s="195"/>
      <c r="R146" s="142"/>
      <c r="T146" s="143" t="s">
        <v>5</v>
      </c>
      <c r="U146" s="40" t="s">
        <v>40</v>
      </c>
      <c r="V146" s="144">
        <v>0</v>
      </c>
      <c r="W146" s="144">
        <f t="shared" si="21"/>
        <v>0</v>
      </c>
      <c r="X146" s="144">
        <v>1.95E-2</v>
      </c>
      <c r="Y146" s="144">
        <f t="shared" si="22"/>
        <v>5.6549999999999994E-3</v>
      </c>
      <c r="Z146" s="144">
        <v>0</v>
      </c>
      <c r="AA146" s="145">
        <f t="shared" si="23"/>
        <v>0</v>
      </c>
      <c r="AR146" s="18" t="s">
        <v>274</v>
      </c>
      <c r="AT146" s="18" t="s">
        <v>385</v>
      </c>
      <c r="AU146" s="18" t="s">
        <v>153</v>
      </c>
      <c r="AY146" s="18" t="s">
        <v>147</v>
      </c>
      <c r="BE146" s="146">
        <f t="shared" si="24"/>
        <v>0</v>
      </c>
      <c r="BF146" s="146">
        <f t="shared" si="25"/>
        <v>0</v>
      </c>
      <c r="BG146" s="146">
        <f t="shared" si="26"/>
        <v>0</v>
      </c>
      <c r="BH146" s="146">
        <f t="shared" si="27"/>
        <v>0</v>
      </c>
      <c r="BI146" s="146">
        <f t="shared" si="28"/>
        <v>0</v>
      </c>
      <c r="BJ146" s="18" t="s">
        <v>153</v>
      </c>
      <c r="BK146" s="146">
        <f t="shared" si="29"/>
        <v>0</v>
      </c>
      <c r="BL146" s="18" t="s">
        <v>209</v>
      </c>
      <c r="BM146" s="18" t="s">
        <v>457</v>
      </c>
    </row>
    <row r="147" spans="2:65" s="1" customFormat="1" ht="38.25" customHeight="1">
      <c r="B147" s="137"/>
      <c r="C147" s="138" t="s">
        <v>10</v>
      </c>
      <c r="D147" s="138" t="s">
        <v>148</v>
      </c>
      <c r="E147" s="139" t="s">
        <v>458</v>
      </c>
      <c r="F147" s="192" t="s">
        <v>459</v>
      </c>
      <c r="G147" s="192"/>
      <c r="H147" s="192"/>
      <c r="I147" s="192"/>
      <c r="J147" s="140" t="s">
        <v>151</v>
      </c>
      <c r="K147" s="141">
        <v>285.97500000000002</v>
      </c>
      <c r="L147" s="191"/>
      <c r="M147" s="191"/>
      <c r="N147" s="195">
        <f t="shared" si="20"/>
        <v>0</v>
      </c>
      <c r="O147" s="195"/>
      <c r="P147" s="195"/>
      <c r="Q147" s="195"/>
      <c r="R147" s="142"/>
      <c r="T147" s="143" t="s">
        <v>5</v>
      </c>
      <c r="U147" s="40" t="s">
        <v>40</v>
      </c>
      <c r="V147" s="144">
        <v>0.1273514</v>
      </c>
      <c r="W147" s="144">
        <f t="shared" si="21"/>
        <v>36.419316615000007</v>
      </c>
      <c r="X147" s="144">
        <v>0</v>
      </c>
      <c r="Y147" s="144">
        <f t="shared" si="22"/>
        <v>0</v>
      </c>
      <c r="Z147" s="144">
        <v>0</v>
      </c>
      <c r="AA147" s="145">
        <f t="shared" si="23"/>
        <v>0</v>
      </c>
      <c r="AR147" s="18" t="s">
        <v>209</v>
      </c>
      <c r="AT147" s="18" t="s">
        <v>148</v>
      </c>
      <c r="AU147" s="18" t="s">
        <v>153</v>
      </c>
      <c r="AY147" s="18" t="s">
        <v>147</v>
      </c>
      <c r="BE147" s="146">
        <f t="shared" si="24"/>
        <v>0</v>
      </c>
      <c r="BF147" s="146">
        <f t="shared" si="25"/>
        <v>0</v>
      </c>
      <c r="BG147" s="146">
        <f t="shared" si="26"/>
        <v>0</v>
      </c>
      <c r="BH147" s="146">
        <f t="shared" si="27"/>
        <v>0</v>
      </c>
      <c r="BI147" s="146">
        <f t="shared" si="28"/>
        <v>0</v>
      </c>
      <c r="BJ147" s="18" t="s">
        <v>153</v>
      </c>
      <c r="BK147" s="146">
        <f t="shared" si="29"/>
        <v>0</v>
      </c>
      <c r="BL147" s="18" t="s">
        <v>209</v>
      </c>
      <c r="BM147" s="18" t="s">
        <v>460</v>
      </c>
    </row>
    <row r="148" spans="2:65" s="1" customFormat="1" ht="25.5" customHeight="1">
      <c r="B148" s="137"/>
      <c r="C148" s="147" t="s">
        <v>229</v>
      </c>
      <c r="D148" s="147" t="s">
        <v>385</v>
      </c>
      <c r="E148" s="148" t="s">
        <v>461</v>
      </c>
      <c r="F148" s="222" t="s">
        <v>462</v>
      </c>
      <c r="G148" s="222"/>
      <c r="H148" s="222"/>
      <c r="I148" s="222"/>
      <c r="J148" s="149" t="s">
        <v>151</v>
      </c>
      <c r="K148" s="150">
        <v>291.69499999999999</v>
      </c>
      <c r="L148" s="224"/>
      <c r="M148" s="224"/>
      <c r="N148" s="223">
        <f t="shared" si="20"/>
        <v>0</v>
      </c>
      <c r="O148" s="195"/>
      <c r="P148" s="195"/>
      <c r="Q148" s="195"/>
      <c r="R148" s="142"/>
      <c r="T148" s="143" t="s">
        <v>5</v>
      </c>
      <c r="U148" s="40" t="s">
        <v>40</v>
      </c>
      <c r="V148" s="144">
        <v>0</v>
      </c>
      <c r="W148" s="144">
        <f t="shared" si="21"/>
        <v>0</v>
      </c>
      <c r="X148" s="144">
        <v>1.9499999999999999E-3</v>
      </c>
      <c r="Y148" s="144">
        <f t="shared" si="22"/>
        <v>0.56880524999999993</v>
      </c>
      <c r="Z148" s="144">
        <v>0</v>
      </c>
      <c r="AA148" s="145">
        <f t="shared" si="23"/>
        <v>0</v>
      </c>
      <c r="AR148" s="18" t="s">
        <v>274</v>
      </c>
      <c r="AT148" s="18" t="s">
        <v>385</v>
      </c>
      <c r="AU148" s="18" t="s">
        <v>153</v>
      </c>
      <c r="AY148" s="18" t="s">
        <v>147</v>
      </c>
      <c r="BE148" s="146">
        <f t="shared" si="24"/>
        <v>0</v>
      </c>
      <c r="BF148" s="146">
        <f t="shared" si="25"/>
        <v>0</v>
      </c>
      <c r="BG148" s="146">
        <f t="shared" si="26"/>
        <v>0</v>
      </c>
      <c r="BH148" s="146">
        <f t="shared" si="27"/>
        <v>0</v>
      </c>
      <c r="BI148" s="146">
        <f t="shared" si="28"/>
        <v>0</v>
      </c>
      <c r="BJ148" s="18" t="s">
        <v>153</v>
      </c>
      <c r="BK148" s="146">
        <f t="shared" si="29"/>
        <v>0</v>
      </c>
      <c r="BL148" s="18" t="s">
        <v>209</v>
      </c>
      <c r="BM148" s="18" t="s">
        <v>463</v>
      </c>
    </row>
    <row r="149" spans="2:65" s="1" customFormat="1" ht="25.5" customHeight="1">
      <c r="B149" s="137"/>
      <c r="C149" s="147" t="s">
        <v>233</v>
      </c>
      <c r="D149" s="147" t="s">
        <v>385</v>
      </c>
      <c r="E149" s="148" t="s">
        <v>464</v>
      </c>
      <c r="F149" s="222" t="s">
        <v>465</v>
      </c>
      <c r="G149" s="222"/>
      <c r="H149" s="222"/>
      <c r="I149" s="222"/>
      <c r="J149" s="149" t="s">
        <v>151</v>
      </c>
      <c r="K149" s="150">
        <v>291.69499999999999</v>
      </c>
      <c r="L149" s="224"/>
      <c r="M149" s="224"/>
      <c r="N149" s="223">
        <f t="shared" si="20"/>
        <v>0</v>
      </c>
      <c r="O149" s="195"/>
      <c r="P149" s="195"/>
      <c r="Q149" s="195"/>
      <c r="R149" s="142"/>
      <c r="T149" s="143" t="s">
        <v>5</v>
      </c>
      <c r="U149" s="40" t="s">
        <v>40</v>
      </c>
      <c r="V149" s="144">
        <v>0</v>
      </c>
      <c r="W149" s="144">
        <f t="shared" si="21"/>
        <v>0</v>
      </c>
      <c r="X149" s="144">
        <v>3.1199999999999999E-3</v>
      </c>
      <c r="Y149" s="144">
        <f t="shared" si="22"/>
        <v>0.91008839999999991</v>
      </c>
      <c r="Z149" s="144">
        <v>0</v>
      </c>
      <c r="AA149" s="145">
        <f t="shared" si="23"/>
        <v>0</v>
      </c>
      <c r="AR149" s="18" t="s">
        <v>274</v>
      </c>
      <c r="AT149" s="18" t="s">
        <v>385</v>
      </c>
      <c r="AU149" s="18" t="s">
        <v>153</v>
      </c>
      <c r="AY149" s="18" t="s">
        <v>147</v>
      </c>
      <c r="BE149" s="146">
        <f t="shared" si="24"/>
        <v>0</v>
      </c>
      <c r="BF149" s="146">
        <f t="shared" si="25"/>
        <v>0</v>
      </c>
      <c r="BG149" s="146">
        <f t="shared" si="26"/>
        <v>0</v>
      </c>
      <c r="BH149" s="146">
        <f t="shared" si="27"/>
        <v>0</v>
      </c>
      <c r="BI149" s="146">
        <f t="shared" si="28"/>
        <v>0</v>
      </c>
      <c r="BJ149" s="18" t="s">
        <v>153</v>
      </c>
      <c r="BK149" s="146">
        <f t="shared" si="29"/>
        <v>0</v>
      </c>
      <c r="BL149" s="18" t="s">
        <v>209</v>
      </c>
      <c r="BM149" s="18" t="s">
        <v>466</v>
      </c>
    </row>
    <row r="150" spans="2:65" s="1" customFormat="1" ht="25.5" customHeight="1">
      <c r="B150" s="137"/>
      <c r="C150" s="138" t="s">
        <v>237</v>
      </c>
      <c r="D150" s="138" t="s">
        <v>148</v>
      </c>
      <c r="E150" s="139" t="s">
        <v>467</v>
      </c>
      <c r="F150" s="192" t="s">
        <v>468</v>
      </c>
      <c r="G150" s="192"/>
      <c r="H150" s="192"/>
      <c r="I150" s="192"/>
      <c r="J150" s="140" t="s">
        <v>268</v>
      </c>
      <c r="K150" s="141">
        <v>1.4850000000000001</v>
      </c>
      <c r="L150" s="191"/>
      <c r="M150" s="191"/>
      <c r="N150" s="195">
        <f t="shared" si="20"/>
        <v>0</v>
      </c>
      <c r="O150" s="195"/>
      <c r="P150" s="195"/>
      <c r="Q150" s="195"/>
      <c r="R150" s="142"/>
      <c r="T150" s="143" t="s">
        <v>5</v>
      </c>
      <c r="U150" s="40" t="s">
        <v>40</v>
      </c>
      <c r="V150" s="144">
        <v>1.877</v>
      </c>
      <c r="W150" s="144">
        <f t="shared" si="21"/>
        <v>2.7873450000000002</v>
      </c>
      <c r="X150" s="144">
        <v>0</v>
      </c>
      <c r="Y150" s="144">
        <f t="shared" si="22"/>
        <v>0</v>
      </c>
      <c r="Z150" s="144">
        <v>0</v>
      </c>
      <c r="AA150" s="145">
        <f t="shared" si="23"/>
        <v>0</v>
      </c>
      <c r="AR150" s="18" t="s">
        <v>209</v>
      </c>
      <c r="AT150" s="18" t="s">
        <v>148</v>
      </c>
      <c r="AU150" s="18" t="s">
        <v>153</v>
      </c>
      <c r="AY150" s="18" t="s">
        <v>147</v>
      </c>
      <c r="BE150" s="146">
        <f t="shared" si="24"/>
        <v>0</v>
      </c>
      <c r="BF150" s="146">
        <f t="shared" si="25"/>
        <v>0</v>
      </c>
      <c r="BG150" s="146">
        <f t="shared" si="26"/>
        <v>0</v>
      </c>
      <c r="BH150" s="146">
        <f t="shared" si="27"/>
        <v>0</v>
      </c>
      <c r="BI150" s="146">
        <f t="shared" si="28"/>
        <v>0</v>
      </c>
      <c r="BJ150" s="18" t="s">
        <v>153</v>
      </c>
      <c r="BK150" s="146">
        <f t="shared" si="29"/>
        <v>0</v>
      </c>
      <c r="BL150" s="18" t="s">
        <v>209</v>
      </c>
      <c r="BM150" s="18" t="s">
        <v>469</v>
      </c>
    </row>
    <row r="151" spans="2:65" s="9" customFormat="1" ht="29.85" customHeight="1">
      <c r="B151" s="126"/>
      <c r="C151" s="127"/>
      <c r="D151" s="136" t="s">
        <v>124</v>
      </c>
      <c r="E151" s="136"/>
      <c r="F151" s="136"/>
      <c r="G151" s="136"/>
      <c r="H151" s="136"/>
      <c r="I151" s="136"/>
      <c r="J151" s="136"/>
      <c r="K151" s="136"/>
      <c r="L151" s="136"/>
      <c r="M151" s="136"/>
      <c r="N151" s="193">
        <f>BK151</f>
        <v>0</v>
      </c>
      <c r="O151" s="194"/>
      <c r="P151" s="194"/>
      <c r="Q151" s="194"/>
      <c r="R151" s="129"/>
      <c r="T151" s="130"/>
      <c r="U151" s="127"/>
      <c r="V151" s="127"/>
      <c r="W151" s="131">
        <f>SUM(W152:W159)</f>
        <v>121.69506819999998</v>
      </c>
      <c r="X151" s="127"/>
      <c r="Y151" s="131">
        <f>SUM(Y152:Y159)</f>
        <v>0.12215899999999999</v>
      </c>
      <c r="Z151" s="127"/>
      <c r="AA151" s="132">
        <f>SUM(AA152:AA159)</f>
        <v>0.47030860000000002</v>
      </c>
      <c r="AR151" s="133" t="s">
        <v>153</v>
      </c>
      <c r="AT151" s="134" t="s">
        <v>72</v>
      </c>
      <c r="AU151" s="134" t="s">
        <v>81</v>
      </c>
      <c r="AY151" s="133" t="s">
        <v>147</v>
      </c>
      <c r="BK151" s="135">
        <f>SUM(BK152:BK159)</f>
        <v>0</v>
      </c>
    </row>
    <row r="152" spans="2:65" s="1" customFormat="1" ht="38.25" customHeight="1">
      <c r="B152" s="137"/>
      <c r="C152" s="138" t="s">
        <v>241</v>
      </c>
      <c r="D152" s="138" t="s">
        <v>148</v>
      </c>
      <c r="E152" s="139" t="s">
        <v>470</v>
      </c>
      <c r="F152" s="192" t="s">
        <v>471</v>
      </c>
      <c r="G152" s="192"/>
      <c r="H152" s="192"/>
      <c r="I152" s="192"/>
      <c r="J152" s="140" t="s">
        <v>212</v>
      </c>
      <c r="K152" s="141">
        <v>62.18</v>
      </c>
      <c r="L152" s="191"/>
      <c r="M152" s="191"/>
      <c r="N152" s="195">
        <f t="shared" ref="N152:N159" si="30">ROUND(L152*K152,2)</f>
        <v>0</v>
      </c>
      <c r="O152" s="195"/>
      <c r="P152" s="195"/>
      <c r="Q152" s="195"/>
      <c r="R152" s="142"/>
      <c r="T152" s="143" t="s">
        <v>5</v>
      </c>
      <c r="U152" s="40" t="s">
        <v>40</v>
      </c>
      <c r="V152" s="144">
        <v>0.53644000000000003</v>
      </c>
      <c r="W152" s="144">
        <f t="shared" ref="W152:W159" si="31">V152*K152</f>
        <v>33.355839199999998</v>
      </c>
      <c r="X152" s="144">
        <v>5.0000000000000002E-5</v>
      </c>
      <c r="Y152" s="144">
        <f t="shared" ref="Y152:Y159" si="32">X152*K152</f>
        <v>3.1090000000000002E-3</v>
      </c>
      <c r="Z152" s="144">
        <v>0</v>
      </c>
      <c r="AA152" s="145">
        <f t="shared" ref="AA152:AA159" si="33">Z152*K152</f>
        <v>0</v>
      </c>
      <c r="AR152" s="18" t="s">
        <v>209</v>
      </c>
      <c r="AT152" s="18" t="s">
        <v>148</v>
      </c>
      <c r="AU152" s="18" t="s">
        <v>153</v>
      </c>
      <c r="AY152" s="18" t="s">
        <v>147</v>
      </c>
      <c r="BE152" s="146">
        <f t="shared" ref="BE152:BE159" si="34">IF(U152="základná",N152,0)</f>
        <v>0</v>
      </c>
      <c r="BF152" s="146">
        <f t="shared" ref="BF152:BF159" si="35">IF(U152="znížená",N152,0)</f>
        <v>0</v>
      </c>
      <c r="BG152" s="146">
        <f t="shared" ref="BG152:BG159" si="36">IF(U152="zákl. prenesená",N152,0)</f>
        <v>0</v>
      </c>
      <c r="BH152" s="146">
        <f t="shared" ref="BH152:BH159" si="37">IF(U152="zníž. prenesená",N152,0)</f>
        <v>0</v>
      </c>
      <c r="BI152" s="146">
        <f t="shared" ref="BI152:BI159" si="38">IF(U152="nulová",N152,0)</f>
        <v>0</v>
      </c>
      <c r="BJ152" s="18" t="s">
        <v>153</v>
      </c>
      <c r="BK152" s="146">
        <f t="shared" ref="BK152:BK159" si="39">ROUND(L152*K152,2)</f>
        <v>0</v>
      </c>
      <c r="BL152" s="18" t="s">
        <v>209</v>
      </c>
      <c r="BM152" s="18" t="s">
        <v>472</v>
      </c>
    </row>
    <row r="153" spans="2:65" s="1" customFormat="1" ht="38.25" customHeight="1">
      <c r="B153" s="137"/>
      <c r="C153" s="138" t="s">
        <v>245</v>
      </c>
      <c r="D153" s="138" t="s">
        <v>148</v>
      </c>
      <c r="E153" s="139" t="s">
        <v>473</v>
      </c>
      <c r="F153" s="192" t="s">
        <v>474</v>
      </c>
      <c r="G153" s="192"/>
      <c r="H153" s="192"/>
      <c r="I153" s="192"/>
      <c r="J153" s="140" t="s">
        <v>212</v>
      </c>
      <c r="K153" s="141">
        <v>62.18</v>
      </c>
      <c r="L153" s="191"/>
      <c r="M153" s="191"/>
      <c r="N153" s="195">
        <f t="shared" si="30"/>
        <v>0</v>
      </c>
      <c r="O153" s="195"/>
      <c r="P153" s="195"/>
      <c r="Q153" s="195"/>
      <c r="R153" s="142"/>
      <c r="T153" s="143" t="s">
        <v>5</v>
      </c>
      <c r="U153" s="40" t="s">
        <v>40</v>
      </c>
      <c r="V153" s="144">
        <v>6.6000000000000003E-2</v>
      </c>
      <c r="W153" s="144">
        <f t="shared" si="31"/>
        <v>4.1038800000000002</v>
      </c>
      <c r="X153" s="144">
        <v>0</v>
      </c>
      <c r="Y153" s="144">
        <f t="shared" si="32"/>
        <v>0</v>
      </c>
      <c r="Z153" s="144">
        <v>3.2000000000000002E-3</v>
      </c>
      <c r="AA153" s="145">
        <f t="shared" si="33"/>
        <v>0.19897600000000001</v>
      </c>
      <c r="AR153" s="18" t="s">
        <v>209</v>
      </c>
      <c r="AT153" s="18" t="s">
        <v>148</v>
      </c>
      <c r="AU153" s="18" t="s">
        <v>153</v>
      </c>
      <c r="AY153" s="18" t="s">
        <v>147</v>
      </c>
      <c r="BE153" s="146">
        <f t="shared" si="34"/>
        <v>0</v>
      </c>
      <c r="BF153" s="146">
        <f t="shared" si="35"/>
        <v>0</v>
      </c>
      <c r="BG153" s="146">
        <f t="shared" si="36"/>
        <v>0</v>
      </c>
      <c r="BH153" s="146">
        <f t="shared" si="37"/>
        <v>0</v>
      </c>
      <c r="BI153" s="146">
        <f t="shared" si="38"/>
        <v>0</v>
      </c>
      <c r="BJ153" s="18" t="s">
        <v>153</v>
      </c>
      <c r="BK153" s="146">
        <f t="shared" si="39"/>
        <v>0</v>
      </c>
      <c r="BL153" s="18" t="s">
        <v>209</v>
      </c>
      <c r="BM153" s="18" t="s">
        <v>475</v>
      </c>
    </row>
    <row r="154" spans="2:65" s="1" customFormat="1" ht="38.25" customHeight="1">
      <c r="B154" s="137"/>
      <c r="C154" s="138" t="s">
        <v>249</v>
      </c>
      <c r="D154" s="138" t="s">
        <v>148</v>
      </c>
      <c r="E154" s="139" t="s">
        <v>476</v>
      </c>
      <c r="F154" s="192" t="s">
        <v>477</v>
      </c>
      <c r="G154" s="192"/>
      <c r="H154" s="192"/>
      <c r="I154" s="192"/>
      <c r="J154" s="140" t="s">
        <v>212</v>
      </c>
      <c r="K154" s="141">
        <v>62.18</v>
      </c>
      <c r="L154" s="191"/>
      <c r="M154" s="191"/>
      <c r="N154" s="195">
        <f t="shared" si="30"/>
        <v>0</v>
      </c>
      <c r="O154" s="195"/>
      <c r="P154" s="195"/>
      <c r="Q154" s="195"/>
      <c r="R154" s="142"/>
      <c r="T154" s="143" t="s">
        <v>5</v>
      </c>
      <c r="U154" s="40" t="s">
        <v>40</v>
      </c>
      <c r="V154" s="144">
        <v>5.6000000000000001E-2</v>
      </c>
      <c r="W154" s="144">
        <f t="shared" si="31"/>
        <v>3.4820799999999998</v>
      </c>
      <c r="X154" s="144">
        <v>0</v>
      </c>
      <c r="Y154" s="144">
        <f t="shared" si="32"/>
        <v>0</v>
      </c>
      <c r="Z154" s="144">
        <v>3.47E-3</v>
      </c>
      <c r="AA154" s="145">
        <f t="shared" si="33"/>
        <v>0.2157646</v>
      </c>
      <c r="AR154" s="18" t="s">
        <v>209</v>
      </c>
      <c r="AT154" s="18" t="s">
        <v>148</v>
      </c>
      <c r="AU154" s="18" t="s">
        <v>153</v>
      </c>
      <c r="AY154" s="18" t="s">
        <v>147</v>
      </c>
      <c r="BE154" s="146">
        <f t="shared" si="34"/>
        <v>0</v>
      </c>
      <c r="BF154" s="146">
        <f t="shared" si="35"/>
        <v>0</v>
      </c>
      <c r="BG154" s="146">
        <f t="shared" si="36"/>
        <v>0</v>
      </c>
      <c r="BH154" s="146">
        <f t="shared" si="37"/>
        <v>0</v>
      </c>
      <c r="BI154" s="146">
        <f t="shared" si="38"/>
        <v>0</v>
      </c>
      <c r="BJ154" s="18" t="s">
        <v>153</v>
      </c>
      <c r="BK154" s="146">
        <f t="shared" si="39"/>
        <v>0</v>
      </c>
      <c r="BL154" s="18" t="s">
        <v>209</v>
      </c>
      <c r="BM154" s="18" t="s">
        <v>478</v>
      </c>
    </row>
    <row r="155" spans="2:65" s="1" customFormat="1" ht="25.5" customHeight="1">
      <c r="B155" s="137"/>
      <c r="C155" s="138" t="s">
        <v>253</v>
      </c>
      <c r="D155" s="138" t="s">
        <v>148</v>
      </c>
      <c r="E155" s="139" t="s">
        <v>317</v>
      </c>
      <c r="F155" s="192" t="s">
        <v>479</v>
      </c>
      <c r="G155" s="192"/>
      <c r="H155" s="192"/>
      <c r="I155" s="192"/>
      <c r="J155" s="140" t="s">
        <v>212</v>
      </c>
      <c r="K155" s="141">
        <v>62.18</v>
      </c>
      <c r="L155" s="191"/>
      <c r="M155" s="191"/>
      <c r="N155" s="195">
        <f t="shared" si="30"/>
        <v>0</v>
      </c>
      <c r="O155" s="195"/>
      <c r="P155" s="195"/>
      <c r="Q155" s="195"/>
      <c r="R155" s="142"/>
      <c r="T155" s="143" t="s">
        <v>5</v>
      </c>
      <c r="U155" s="40" t="s">
        <v>40</v>
      </c>
      <c r="V155" s="144">
        <v>0.90600000000000003</v>
      </c>
      <c r="W155" s="144">
        <f t="shared" si="31"/>
        <v>56.335080000000005</v>
      </c>
      <c r="X155" s="144">
        <v>1.83E-3</v>
      </c>
      <c r="Y155" s="144">
        <f t="shared" si="32"/>
        <v>0.1137894</v>
      </c>
      <c r="Z155" s="144">
        <v>0</v>
      </c>
      <c r="AA155" s="145">
        <f t="shared" si="33"/>
        <v>0</v>
      </c>
      <c r="AR155" s="18" t="s">
        <v>209</v>
      </c>
      <c r="AT155" s="18" t="s">
        <v>148</v>
      </c>
      <c r="AU155" s="18" t="s">
        <v>153</v>
      </c>
      <c r="AY155" s="18" t="s">
        <v>147</v>
      </c>
      <c r="BE155" s="146">
        <f t="shared" si="34"/>
        <v>0</v>
      </c>
      <c r="BF155" s="146">
        <f t="shared" si="35"/>
        <v>0</v>
      </c>
      <c r="BG155" s="146">
        <f t="shared" si="36"/>
        <v>0</v>
      </c>
      <c r="BH155" s="146">
        <f t="shared" si="37"/>
        <v>0</v>
      </c>
      <c r="BI155" s="146">
        <f t="shared" si="38"/>
        <v>0</v>
      </c>
      <c r="BJ155" s="18" t="s">
        <v>153</v>
      </c>
      <c r="BK155" s="146">
        <f t="shared" si="39"/>
        <v>0</v>
      </c>
      <c r="BL155" s="18" t="s">
        <v>209</v>
      </c>
      <c r="BM155" s="18" t="s">
        <v>480</v>
      </c>
    </row>
    <row r="156" spans="2:65" s="1" customFormat="1" ht="25.5" customHeight="1">
      <c r="B156" s="137"/>
      <c r="C156" s="138" t="s">
        <v>257</v>
      </c>
      <c r="D156" s="138" t="s">
        <v>148</v>
      </c>
      <c r="E156" s="139" t="s">
        <v>481</v>
      </c>
      <c r="F156" s="192" t="s">
        <v>482</v>
      </c>
      <c r="G156" s="192"/>
      <c r="H156" s="192"/>
      <c r="I156" s="192"/>
      <c r="J156" s="140" t="s">
        <v>212</v>
      </c>
      <c r="K156" s="141">
        <v>9.3000000000000007</v>
      </c>
      <c r="L156" s="191"/>
      <c r="M156" s="191"/>
      <c r="N156" s="195">
        <f t="shared" si="30"/>
        <v>0</v>
      </c>
      <c r="O156" s="195"/>
      <c r="P156" s="195"/>
      <c r="Q156" s="195"/>
      <c r="R156" s="142"/>
      <c r="T156" s="143" t="s">
        <v>5</v>
      </c>
      <c r="U156" s="40" t="s">
        <v>40</v>
      </c>
      <c r="V156" s="144">
        <v>0.50675000000000003</v>
      </c>
      <c r="W156" s="144">
        <f t="shared" si="31"/>
        <v>4.7127750000000006</v>
      </c>
      <c r="X156" s="144">
        <v>1.4999999999999999E-4</v>
      </c>
      <c r="Y156" s="144">
        <f t="shared" si="32"/>
        <v>1.395E-3</v>
      </c>
      <c r="Z156" s="144">
        <v>0</v>
      </c>
      <c r="AA156" s="145">
        <f t="shared" si="33"/>
        <v>0</v>
      </c>
      <c r="AR156" s="18" t="s">
        <v>209</v>
      </c>
      <c r="AT156" s="18" t="s">
        <v>148</v>
      </c>
      <c r="AU156" s="18" t="s">
        <v>153</v>
      </c>
      <c r="AY156" s="18" t="s">
        <v>147</v>
      </c>
      <c r="BE156" s="146">
        <f t="shared" si="34"/>
        <v>0</v>
      </c>
      <c r="BF156" s="146">
        <f t="shared" si="35"/>
        <v>0</v>
      </c>
      <c r="BG156" s="146">
        <f t="shared" si="36"/>
        <v>0</v>
      </c>
      <c r="BH156" s="146">
        <f t="shared" si="37"/>
        <v>0</v>
      </c>
      <c r="BI156" s="146">
        <f t="shared" si="38"/>
        <v>0</v>
      </c>
      <c r="BJ156" s="18" t="s">
        <v>153</v>
      </c>
      <c r="BK156" s="146">
        <f t="shared" si="39"/>
        <v>0</v>
      </c>
      <c r="BL156" s="18" t="s">
        <v>209</v>
      </c>
      <c r="BM156" s="18" t="s">
        <v>483</v>
      </c>
    </row>
    <row r="157" spans="2:65" s="1" customFormat="1" ht="38.25" customHeight="1">
      <c r="B157" s="137"/>
      <c r="C157" s="138" t="s">
        <v>261</v>
      </c>
      <c r="D157" s="138" t="s">
        <v>148</v>
      </c>
      <c r="E157" s="139" t="s">
        <v>484</v>
      </c>
      <c r="F157" s="192" t="s">
        <v>485</v>
      </c>
      <c r="G157" s="192"/>
      <c r="H157" s="192"/>
      <c r="I157" s="192"/>
      <c r="J157" s="140" t="s">
        <v>212</v>
      </c>
      <c r="K157" s="141">
        <v>24.16</v>
      </c>
      <c r="L157" s="191"/>
      <c r="M157" s="191"/>
      <c r="N157" s="195">
        <f t="shared" si="30"/>
        <v>0</v>
      </c>
      <c r="O157" s="195"/>
      <c r="P157" s="195"/>
      <c r="Q157" s="195"/>
      <c r="R157" s="142"/>
      <c r="T157" s="143" t="s">
        <v>5</v>
      </c>
      <c r="U157" s="40" t="s">
        <v>40</v>
      </c>
      <c r="V157" s="144">
        <v>0.70660000000000001</v>
      </c>
      <c r="W157" s="144">
        <f t="shared" si="31"/>
        <v>17.071456000000001</v>
      </c>
      <c r="X157" s="144">
        <v>1.6000000000000001E-4</v>
      </c>
      <c r="Y157" s="144">
        <f t="shared" si="32"/>
        <v>3.8656000000000003E-3</v>
      </c>
      <c r="Z157" s="144">
        <v>0</v>
      </c>
      <c r="AA157" s="145">
        <f t="shared" si="33"/>
        <v>0</v>
      </c>
      <c r="AR157" s="18" t="s">
        <v>209</v>
      </c>
      <c r="AT157" s="18" t="s">
        <v>148</v>
      </c>
      <c r="AU157" s="18" t="s">
        <v>153</v>
      </c>
      <c r="AY157" s="18" t="s">
        <v>147</v>
      </c>
      <c r="BE157" s="146">
        <f t="shared" si="34"/>
        <v>0</v>
      </c>
      <c r="BF157" s="146">
        <f t="shared" si="35"/>
        <v>0</v>
      </c>
      <c r="BG157" s="146">
        <f t="shared" si="36"/>
        <v>0</v>
      </c>
      <c r="BH157" s="146">
        <f t="shared" si="37"/>
        <v>0</v>
      </c>
      <c r="BI157" s="146">
        <f t="shared" si="38"/>
        <v>0</v>
      </c>
      <c r="BJ157" s="18" t="s">
        <v>153</v>
      </c>
      <c r="BK157" s="146">
        <f t="shared" si="39"/>
        <v>0</v>
      </c>
      <c r="BL157" s="18" t="s">
        <v>209</v>
      </c>
      <c r="BM157" s="18" t="s">
        <v>486</v>
      </c>
    </row>
    <row r="158" spans="2:65" s="1" customFormat="1" ht="25.5" customHeight="1">
      <c r="B158" s="137"/>
      <c r="C158" s="138" t="s">
        <v>265</v>
      </c>
      <c r="D158" s="138" t="s">
        <v>148</v>
      </c>
      <c r="E158" s="139" t="s">
        <v>487</v>
      </c>
      <c r="F158" s="192" t="s">
        <v>488</v>
      </c>
      <c r="G158" s="192"/>
      <c r="H158" s="192"/>
      <c r="I158" s="192"/>
      <c r="J158" s="140" t="s">
        <v>212</v>
      </c>
      <c r="K158" s="141">
        <v>24.16</v>
      </c>
      <c r="L158" s="191"/>
      <c r="M158" s="191"/>
      <c r="N158" s="195">
        <f t="shared" si="30"/>
        <v>0</v>
      </c>
      <c r="O158" s="195"/>
      <c r="P158" s="195"/>
      <c r="Q158" s="195"/>
      <c r="R158" s="142"/>
      <c r="T158" s="143" t="s">
        <v>5</v>
      </c>
      <c r="U158" s="40" t="s">
        <v>40</v>
      </c>
      <c r="V158" s="144">
        <v>8.5999999999999993E-2</v>
      </c>
      <c r="W158" s="144">
        <f t="shared" si="31"/>
        <v>2.0777600000000001</v>
      </c>
      <c r="X158" s="144">
        <v>0</v>
      </c>
      <c r="Y158" s="144">
        <f t="shared" si="32"/>
        <v>0</v>
      </c>
      <c r="Z158" s="144">
        <v>2.3E-3</v>
      </c>
      <c r="AA158" s="145">
        <f t="shared" si="33"/>
        <v>5.5567999999999999E-2</v>
      </c>
      <c r="AR158" s="18" t="s">
        <v>209</v>
      </c>
      <c r="AT158" s="18" t="s">
        <v>148</v>
      </c>
      <c r="AU158" s="18" t="s">
        <v>153</v>
      </c>
      <c r="AY158" s="18" t="s">
        <v>147</v>
      </c>
      <c r="BE158" s="146">
        <f t="shared" si="34"/>
        <v>0</v>
      </c>
      <c r="BF158" s="146">
        <f t="shared" si="35"/>
        <v>0</v>
      </c>
      <c r="BG158" s="146">
        <f t="shared" si="36"/>
        <v>0</v>
      </c>
      <c r="BH158" s="146">
        <f t="shared" si="37"/>
        <v>0</v>
      </c>
      <c r="BI158" s="146">
        <f t="shared" si="38"/>
        <v>0</v>
      </c>
      <c r="BJ158" s="18" t="s">
        <v>153</v>
      </c>
      <c r="BK158" s="146">
        <f t="shared" si="39"/>
        <v>0</v>
      </c>
      <c r="BL158" s="18" t="s">
        <v>209</v>
      </c>
      <c r="BM158" s="18" t="s">
        <v>489</v>
      </c>
    </row>
    <row r="159" spans="2:65" s="1" customFormat="1" ht="25.5" customHeight="1">
      <c r="B159" s="137"/>
      <c r="C159" s="138" t="s">
        <v>270</v>
      </c>
      <c r="D159" s="138" t="s">
        <v>148</v>
      </c>
      <c r="E159" s="139" t="s">
        <v>365</v>
      </c>
      <c r="F159" s="192" t="s">
        <v>366</v>
      </c>
      <c r="G159" s="192"/>
      <c r="H159" s="192"/>
      <c r="I159" s="192"/>
      <c r="J159" s="140" t="s">
        <v>268</v>
      </c>
      <c r="K159" s="141">
        <v>0.122</v>
      </c>
      <c r="L159" s="191"/>
      <c r="M159" s="191"/>
      <c r="N159" s="195">
        <f t="shared" si="30"/>
        <v>0</v>
      </c>
      <c r="O159" s="195"/>
      <c r="P159" s="195"/>
      <c r="Q159" s="195"/>
      <c r="R159" s="142"/>
      <c r="T159" s="143" t="s">
        <v>5</v>
      </c>
      <c r="U159" s="40" t="s">
        <v>40</v>
      </c>
      <c r="V159" s="144">
        <v>4.5590000000000002</v>
      </c>
      <c r="W159" s="144">
        <f t="shared" si="31"/>
        <v>0.55619799999999997</v>
      </c>
      <c r="X159" s="144">
        <v>0</v>
      </c>
      <c r="Y159" s="144">
        <f t="shared" si="32"/>
        <v>0</v>
      </c>
      <c r="Z159" s="144">
        <v>0</v>
      </c>
      <c r="AA159" s="145">
        <f t="shared" si="33"/>
        <v>0</v>
      </c>
      <c r="AR159" s="18" t="s">
        <v>209</v>
      </c>
      <c r="AT159" s="18" t="s">
        <v>148</v>
      </c>
      <c r="AU159" s="18" t="s">
        <v>153</v>
      </c>
      <c r="AY159" s="18" t="s">
        <v>147</v>
      </c>
      <c r="BE159" s="146">
        <f t="shared" si="34"/>
        <v>0</v>
      </c>
      <c r="BF159" s="146">
        <f t="shared" si="35"/>
        <v>0</v>
      </c>
      <c r="BG159" s="146">
        <f t="shared" si="36"/>
        <v>0</v>
      </c>
      <c r="BH159" s="146">
        <f t="shared" si="37"/>
        <v>0</v>
      </c>
      <c r="BI159" s="146">
        <f t="shared" si="38"/>
        <v>0</v>
      </c>
      <c r="BJ159" s="18" t="s">
        <v>153</v>
      </c>
      <c r="BK159" s="146">
        <f t="shared" si="39"/>
        <v>0</v>
      </c>
      <c r="BL159" s="18" t="s">
        <v>209</v>
      </c>
      <c r="BM159" s="18" t="s">
        <v>490</v>
      </c>
    </row>
    <row r="160" spans="2:65" s="9" customFormat="1" ht="29.85" customHeight="1">
      <c r="B160" s="126"/>
      <c r="C160" s="127"/>
      <c r="D160" s="136" t="s">
        <v>422</v>
      </c>
      <c r="E160" s="136"/>
      <c r="F160" s="136"/>
      <c r="G160" s="136"/>
      <c r="H160" s="136"/>
      <c r="I160" s="136"/>
      <c r="J160" s="136"/>
      <c r="K160" s="136"/>
      <c r="L160" s="136"/>
      <c r="M160" s="136"/>
      <c r="N160" s="193">
        <f>BK160</f>
        <v>0</v>
      </c>
      <c r="O160" s="194"/>
      <c r="P160" s="194"/>
      <c r="Q160" s="194"/>
      <c r="R160" s="129"/>
      <c r="T160" s="130"/>
      <c r="U160" s="127"/>
      <c r="V160" s="127"/>
      <c r="W160" s="131">
        <f>W161</f>
        <v>22.878000000000004</v>
      </c>
      <c r="X160" s="127"/>
      <c r="Y160" s="131">
        <f>Y161</f>
        <v>0</v>
      </c>
      <c r="Z160" s="127"/>
      <c r="AA160" s="132">
        <f>AA161</f>
        <v>0</v>
      </c>
      <c r="AR160" s="133" t="s">
        <v>153</v>
      </c>
      <c r="AT160" s="134" t="s">
        <v>72</v>
      </c>
      <c r="AU160" s="134" t="s">
        <v>81</v>
      </c>
      <c r="AY160" s="133" t="s">
        <v>147</v>
      </c>
      <c r="BK160" s="135">
        <f>BK161</f>
        <v>0</v>
      </c>
    </row>
    <row r="161" spans="2:65" s="1" customFormat="1" ht="25.5" customHeight="1">
      <c r="B161" s="137"/>
      <c r="C161" s="138" t="s">
        <v>274</v>
      </c>
      <c r="D161" s="138" t="s">
        <v>148</v>
      </c>
      <c r="E161" s="139" t="s">
        <v>491</v>
      </c>
      <c r="F161" s="192" t="s">
        <v>492</v>
      </c>
      <c r="G161" s="192"/>
      <c r="H161" s="192"/>
      <c r="I161" s="192"/>
      <c r="J161" s="140" t="s">
        <v>151</v>
      </c>
      <c r="K161" s="141">
        <v>285.97500000000002</v>
      </c>
      <c r="L161" s="191"/>
      <c r="M161" s="191"/>
      <c r="N161" s="195">
        <f>ROUND(L161*K161,2)</f>
        <v>0</v>
      </c>
      <c r="O161" s="195"/>
      <c r="P161" s="195"/>
      <c r="Q161" s="195"/>
      <c r="R161" s="142"/>
      <c r="T161" s="143" t="s">
        <v>5</v>
      </c>
      <c r="U161" s="40" t="s">
        <v>40</v>
      </c>
      <c r="V161" s="144">
        <v>0.08</v>
      </c>
      <c r="W161" s="144">
        <f>V161*K161</f>
        <v>22.878000000000004</v>
      </c>
      <c r="X161" s="144">
        <v>0</v>
      </c>
      <c r="Y161" s="144">
        <f>X161*K161</f>
        <v>0</v>
      </c>
      <c r="Z161" s="144">
        <v>0</v>
      </c>
      <c r="AA161" s="145">
        <f>Z161*K161</f>
        <v>0</v>
      </c>
      <c r="AR161" s="18" t="s">
        <v>209</v>
      </c>
      <c r="AT161" s="18" t="s">
        <v>148</v>
      </c>
      <c r="AU161" s="18" t="s">
        <v>153</v>
      </c>
      <c r="AY161" s="18" t="s">
        <v>147</v>
      </c>
      <c r="BE161" s="146">
        <f>IF(U161="základná",N161,0)</f>
        <v>0</v>
      </c>
      <c r="BF161" s="146">
        <f>IF(U161="znížená",N161,0)</f>
        <v>0</v>
      </c>
      <c r="BG161" s="146">
        <f>IF(U161="zákl. prenesená",N161,0)</f>
        <v>0</v>
      </c>
      <c r="BH161" s="146">
        <f>IF(U161="zníž. prenesená",N161,0)</f>
        <v>0</v>
      </c>
      <c r="BI161" s="146">
        <f>IF(U161="nulová",N161,0)</f>
        <v>0</v>
      </c>
      <c r="BJ161" s="18" t="s">
        <v>153</v>
      </c>
      <c r="BK161" s="146">
        <f>ROUND(L161*K161,2)</f>
        <v>0</v>
      </c>
      <c r="BL161" s="18" t="s">
        <v>209</v>
      </c>
      <c r="BM161" s="18" t="s">
        <v>493</v>
      </c>
    </row>
    <row r="162" spans="2:65" s="9" customFormat="1" ht="37.35" customHeight="1">
      <c r="B162" s="126"/>
      <c r="C162" s="127"/>
      <c r="D162" s="128" t="s">
        <v>128</v>
      </c>
      <c r="E162" s="128"/>
      <c r="F162" s="128"/>
      <c r="G162" s="128"/>
      <c r="H162" s="128"/>
      <c r="I162" s="128"/>
      <c r="J162" s="128"/>
      <c r="K162" s="128"/>
      <c r="L162" s="128"/>
      <c r="M162" s="128"/>
      <c r="N162" s="220">
        <f>BK162</f>
        <v>0</v>
      </c>
      <c r="O162" s="221"/>
      <c r="P162" s="221"/>
      <c r="Q162" s="221"/>
      <c r="R162" s="129"/>
      <c r="T162" s="130"/>
      <c r="U162" s="127"/>
      <c r="V162" s="127"/>
      <c r="W162" s="131">
        <f>W163</f>
        <v>0.46</v>
      </c>
      <c r="X162" s="127"/>
      <c r="Y162" s="131">
        <f>Y163</f>
        <v>0</v>
      </c>
      <c r="Z162" s="127"/>
      <c r="AA162" s="132">
        <f>AA163</f>
        <v>0</v>
      </c>
      <c r="AR162" s="133" t="s">
        <v>158</v>
      </c>
      <c r="AT162" s="134" t="s">
        <v>72</v>
      </c>
      <c r="AU162" s="134" t="s">
        <v>73</v>
      </c>
      <c r="AY162" s="133" t="s">
        <v>147</v>
      </c>
      <c r="BK162" s="135">
        <f>BK163</f>
        <v>0</v>
      </c>
    </row>
    <row r="163" spans="2:65" s="9" customFormat="1" ht="19.899999999999999" customHeight="1">
      <c r="B163" s="126"/>
      <c r="C163" s="127"/>
      <c r="D163" s="136" t="s">
        <v>129</v>
      </c>
      <c r="E163" s="136"/>
      <c r="F163" s="136"/>
      <c r="G163" s="136"/>
      <c r="H163" s="136"/>
      <c r="I163" s="136"/>
      <c r="J163" s="136"/>
      <c r="K163" s="136"/>
      <c r="L163" s="136"/>
      <c r="M163" s="136"/>
      <c r="N163" s="200">
        <f>BK163</f>
        <v>0</v>
      </c>
      <c r="O163" s="201"/>
      <c r="P163" s="201"/>
      <c r="Q163" s="201"/>
      <c r="R163" s="129"/>
      <c r="T163" s="130"/>
      <c r="U163" s="127"/>
      <c r="V163" s="127"/>
      <c r="W163" s="131">
        <f>W164</f>
        <v>0.46</v>
      </c>
      <c r="X163" s="127"/>
      <c r="Y163" s="131">
        <f>Y164</f>
        <v>0</v>
      </c>
      <c r="Z163" s="127"/>
      <c r="AA163" s="132">
        <f>AA164</f>
        <v>0</v>
      </c>
      <c r="AR163" s="133" t="s">
        <v>158</v>
      </c>
      <c r="AT163" s="134" t="s">
        <v>72</v>
      </c>
      <c r="AU163" s="134" t="s">
        <v>81</v>
      </c>
      <c r="AY163" s="133" t="s">
        <v>147</v>
      </c>
      <c r="BK163" s="135">
        <f>BK164</f>
        <v>0</v>
      </c>
    </row>
    <row r="164" spans="2:65" s="1" customFormat="1" ht="25.5" customHeight="1">
      <c r="B164" s="137"/>
      <c r="C164" s="138" t="s">
        <v>278</v>
      </c>
      <c r="D164" s="138" t="s">
        <v>148</v>
      </c>
      <c r="E164" s="139" t="s">
        <v>494</v>
      </c>
      <c r="F164" s="192" t="s">
        <v>495</v>
      </c>
      <c r="G164" s="192"/>
      <c r="H164" s="192"/>
      <c r="I164" s="192"/>
      <c r="J164" s="140" t="s">
        <v>212</v>
      </c>
      <c r="K164" s="141">
        <v>23</v>
      </c>
      <c r="L164" s="191"/>
      <c r="M164" s="191"/>
      <c r="N164" s="195">
        <f>ROUND(L164*K164,2)</f>
        <v>0</v>
      </c>
      <c r="O164" s="195"/>
      <c r="P164" s="195"/>
      <c r="Q164" s="195"/>
      <c r="R164" s="142"/>
      <c r="T164" s="143" t="s">
        <v>5</v>
      </c>
      <c r="U164" s="40" t="s">
        <v>40</v>
      </c>
      <c r="V164" s="144">
        <v>0.02</v>
      </c>
      <c r="W164" s="144">
        <f>V164*K164</f>
        <v>0.46</v>
      </c>
      <c r="X164" s="144">
        <v>0</v>
      </c>
      <c r="Y164" s="144">
        <f>X164*K164</f>
        <v>0</v>
      </c>
      <c r="Z164" s="144">
        <v>0</v>
      </c>
      <c r="AA164" s="145">
        <f>Z164*K164</f>
        <v>0</v>
      </c>
      <c r="AR164" s="18" t="s">
        <v>400</v>
      </c>
      <c r="AT164" s="18" t="s">
        <v>148</v>
      </c>
      <c r="AU164" s="18" t="s">
        <v>153</v>
      </c>
      <c r="AY164" s="18" t="s">
        <v>147</v>
      </c>
      <c r="BE164" s="146">
        <f>IF(U164="základná",N164,0)</f>
        <v>0</v>
      </c>
      <c r="BF164" s="146">
        <f>IF(U164="znížená",N164,0)</f>
        <v>0</v>
      </c>
      <c r="BG164" s="146">
        <f>IF(U164="zákl. prenesená",N164,0)</f>
        <v>0</v>
      </c>
      <c r="BH164" s="146">
        <f>IF(U164="zníž. prenesená",N164,0)</f>
        <v>0</v>
      </c>
      <c r="BI164" s="146">
        <f>IF(U164="nulová",N164,0)</f>
        <v>0</v>
      </c>
      <c r="BJ164" s="18" t="s">
        <v>153</v>
      </c>
      <c r="BK164" s="146">
        <f>ROUND(L164*K164,2)</f>
        <v>0</v>
      </c>
      <c r="BL164" s="18" t="s">
        <v>400</v>
      </c>
      <c r="BM164" s="18" t="s">
        <v>496</v>
      </c>
    </row>
    <row r="165" spans="2:65" s="9" customFormat="1" ht="37.35" customHeight="1">
      <c r="B165" s="126"/>
      <c r="C165" s="127"/>
      <c r="D165" s="128" t="s">
        <v>130</v>
      </c>
      <c r="E165" s="128"/>
      <c r="F165" s="128"/>
      <c r="G165" s="128"/>
      <c r="H165" s="128"/>
      <c r="I165" s="128"/>
      <c r="J165" s="128"/>
      <c r="K165" s="128"/>
      <c r="L165" s="128"/>
      <c r="M165" s="128"/>
      <c r="N165" s="220">
        <f>BK165</f>
        <v>0</v>
      </c>
      <c r="O165" s="221"/>
      <c r="P165" s="221"/>
      <c r="Q165" s="221"/>
      <c r="R165" s="129"/>
      <c r="T165" s="130"/>
      <c r="U165" s="127"/>
      <c r="V165" s="127"/>
      <c r="W165" s="131">
        <f>W166</f>
        <v>0</v>
      </c>
      <c r="X165" s="127"/>
      <c r="Y165" s="131">
        <f>Y166</f>
        <v>0</v>
      </c>
      <c r="Z165" s="127"/>
      <c r="AA165" s="132">
        <f>AA166</f>
        <v>0</v>
      </c>
      <c r="AR165" s="133" t="s">
        <v>165</v>
      </c>
      <c r="AT165" s="134" t="s">
        <v>72</v>
      </c>
      <c r="AU165" s="134" t="s">
        <v>73</v>
      </c>
      <c r="AY165" s="133" t="s">
        <v>147</v>
      </c>
      <c r="BK165" s="135">
        <f>BK166</f>
        <v>0</v>
      </c>
    </row>
    <row r="166" spans="2:65" s="9" customFormat="1" ht="19.899999999999999" customHeight="1">
      <c r="B166" s="126"/>
      <c r="C166" s="127"/>
      <c r="D166" s="136" t="s">
        <v>131</v>
      </c>
      <c r="E166" s="136"/>
      <c r="F166" s="136"/>
      <c r="G166" s="136"/>
      <c r="H166" s="136"/>
      <c r="I166" s="136"/>
      <c r="J166" s="136"/>
      <c r="K166" s="136"/>
      <c r="L166" s="136"/>
      <c r="M166" s="136"/>
      <c r="N166" s="200">
        <f>BK166</f>
        <v>0</v>
      </c>
      <c r="O166" s="201"/>
      <c r="P166" s="201"/>
      <c r="Q166" s="201"/>
      <c r="R166" s="129"/>
      <c r="T166" s="130"/>
      <c r="U166" s="127"/>
      <c r="V166" s="127"/>
      <c r="W166" s="131">
        <f>W167</f>
        <v>0</v>
      </c>
      <c r="X166" s="127"/>
      <c r="Y166" s="131">
        <f>Y167</f>
        <v>0</v>
      </c>
      <c r="Z166" s="127"/>
      <c r="AA166" s="132">
        <f>AA167</f>
        <v>0</v>
      </c>
      <c r="AR166" s="133" t="s">
        <v>165</v>
      </c>
      <c r="AT166" s="134" t="s">
        <v>72</v>
      </c>
      <c r="AU166" s="134" t="s">
        <v>81</v>
      </c>
      <c r="AY166" s="133" t="s">
        <v>147</v>
      </c>
      <c r="BK166" s="135">
        <f>BK167</f>
        <v>0</v>
      </c>
    </row>
    <row r="167" spans="2:65" s="1" customFormat="1" ht="16.5" customHeight="1">
      <c r="B167" s="137"/>
      <c r="C167" s="138" t="s">
        <v>282</v>
      </c>
      <c r="D167" s="138" t="s">
        <v>148</v>
      </c>
      <c r="E167" s="139" t="s">
        <v>415</v>
      </c>
      <c r="F167" s="192" t="s">
        <v>416</v>
      </c>
      <c r="G167" s="192"/>
      <c r="H167" s="192"/>
      <c r="I167" s="192"/>
      <c r="J167" s="140" t="s">
        <v>306</v>
      </c>
      <c r="K167" s="141">
        <v>1</v>
      </c>
      <c r="L167" s="191"/>
      <c r="M167" s="191"/>
      <c r="N167" s="195">
        <f>ROUND(L167*K167,2)</f>
        <v>0</v>
      </c>
      <c r="O167" s="195"/>
      <c r="P167" s="195"/>
      <c r="Q167" s="195"/>
      <c r="R167" s="142"/>
      <c r="T167" s="143" t="s">
        <v>5</v>
      </c>
      <c r="U167" s="151" t="s">
        <v>40</v>
      </c>
      <c r="V167" s="152">
        <v>0</v>
      </c>
      <c r="W167" s="152">
        <f>V167*K167</f>
        <v>0</v>
      </c>
      <c r="X167" s="152">
        <v>0</v>
      </c>
      <c r="Y167" s="152">
        <f>X167*K167</f>
        <v>0</v>
      </c>
      <c r="Z167" s="152">
        <v>0</v>
      </c>
      <c r="AA167" s="153">
        <f>Z167*K167</f>
        <v>0</v>
      </c>
      <c r="AR167" s="18" t="s">
        <v>417</v>
      </c>
      <c r="AT167" s="18" t="s">
        <v>148</v>
      </c>
      <c r="AU167" s="18" t="s">
        <v>153</v>
      </c>
      <c r="AY167" s="18" t="s">
        <v>147</v>
      </c>
      <c r="BE167" s="146">
        <f>IF(U167="základná",N167,0)</f>
        <v>0</v>
      </c>
      <c r="BF167" s="146">
        <f>IF(U167="znížená",N167,0)</f>
        <v>0</v>
      </c>
      <c r="BG167" s="146">
        <f>IF(U167="zákl. prenesená",N167,0)</f>
        <v>0</v>
      </c>
      <c r="BH167" s="146">
        <f>IF(U167="zníž. prenesená",N167,0)</f>
        <v>0</v>
      </c>
      <c r="BI167" s="146">
        <f>IF(U167="nulová",N167,0)</f>
        <v>0</v>
      </c>
      <c r="BJ167" s="18" t="s">
        <v>153</v>
      </c>
      <c r="BK167" s="146">
        <f>ROUND(L167*K167,2)</f>
        <v>0</v>
      </c>
      <c r="BL167" s="18" t="s">
        <v>417</v>
      </c>
      <c r="BM167" s="18" t="s">
        <v>418</v>
      </c>
    </row>
    <row r="168" spans="2:65" s="1" customFormat="1" ht="6.95" customHeight="1">
      <c r="B168" s="55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7"/>
    </row>
  </sheetData>
  <mergeCells count="177">
    <mergeCell ref="F154:I154"/>
    <mergeCell ref="F152:I152"/>
    <mergeCell ref="F153:I153"/>
    <mergeCell ref="F155:I155"/>
    <mergeCell ref="F156:I156"/>
    <mergeCell ref="F157:I157"/>
    <mergeCell ref="F158:I158"/>
    <mergeCell ref="F159:I159"/>
    <mergeCell ref="F161:I161"/>
    <mergeCell ref="F164:I164"/>
    <mergeCell ref="F167:I167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H34:J34"/>
    <mergeCell ref="M34:P34"/>
    <mergeCell ref="H35:J35"/>
    <mergeCell ref="M35:P35"/>
    <mergeCell ref="H36:J36"/>
    <mergeCell ref="M36:P36"/>
    <mergeCell ref="L38:P38"/>
    <mergeCell ref="C76:Q76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7:Q97"/>
    <mergeCell ref="N98:Q98"/>
    <mergeCell ref="N99:Q99"/>
    <mergeCell ref="N100:Q100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N121:Q121"/>
    <mergeCell ref="N122:Q122"/>
    <mergeCell ref="N123:Q123"/>
    <mergeCell ref="F124:I124"/>
    <mergeCell ref="F126:I126"/>
    <mergeCell ref="L124:M124"/>
    <mergeCell ref="N124:Q124"/>
    <mergeCell ref="F125:I125"/>
    <mergeCell ref="L125:M125"/>
    <mergeCell ref="N125:Q125"/>
    <mergeCell ref="L126:M126"/>
    <mergeCell ref="N126:Q126"/>
    <mergeCell ref="F127:I127"/>
    <mergeCell ref="F129:I129"/>
    <mergeCell ref="F128:I128"/>
    <mergeCell ref="L127:M127"/>
    <mergeCell ref="N127:Q127"/>
    <mergeCell ref="L128:M128"/>
    <mergeCell ref="N128:Q128"/>
    <mergeCell ref="L129:M129"/>
    <mergeCell ref="N129:Q129"/>
    <mergeCell ref="F130:I130"/>
    <mergeCell ref="L130:M130"/>
    <mergeCell ref="N130:Q130"/>
    <mergeCell ref="N131:Q131"/>
    <mergeCell ref="L154:M154"/>
    <mergeCell ref="L152:M152"/>
    <mergeCell ref="L153:M153"/>
    <mergeCell ref="L155:M155"/>
    <mergeCell ref="L156:M156"/>
    <mergeCell ref="F132:I132"/>
    <mergeCell ref="F135:I135"/>
    <mergeCell ref="L132:M132"/>
    <mergeCell ref="N132:Q132"/>
    <mergeCell ref="L135:M135"/>
    <mergeCell ref="N135:Q135"/>
    <mergeCell ref="N136:Q136"/>
    <mergeCell ref="N137:Q137"/>
    <mergeCell ref="N138:Q138"/>
    <mergeCell ref="N139:Q139"/>
    <mergeCell ref="N140:Q140"/>
    <mergeCell ref="N141:Q141"/>
    <mergeCell ref="N142:Q142"/>
    <mergeCell ref="N143:Q143"/>
    <mergeCell ref="N133:Q133"/>
    <mergeCell ref="L157:M157"/>
    <mergeCell ref="L158:M158"/>
    <mergeCell ref="L159:M159"/>
    <mergeCell ref="L161:M161"/>
    <mergeCell ref="L164:M164"/>
    <mergeCell ref="L167:M167"/>
    <mergeCell ref="N167:Q167"/>
    <mergeCell ref="N164:Q164"/>
    <mergeCell ref="N163:Q163"/>
    <mergeCell ref="N165:Q165"/>
    <mergeCell ref="N166:Q166"/>
    <mergeCell ref="N161:Q161"/>
    <mergeCell ref="N134:Q134"/>
    <mergeCell ref="F136:I136"/>
    <mergeCell ref="F139:I139"/>
    <mergeCell ref="F137:I137"/>
    <mergeCell ref="F138:I138"/>
    <mergeCell ref="F140:I140"/>
    <mergeCell ref="F141:I141"/>
    <mergeCell ref="F142:I142"/>
    <mergeCell ref="F143:I143"/>
    <mergeCell ref="F145:I145"/>
    <mergeCell ref="F146:I146"/>
    <mergeCell ref="F147:I147"/>
    <mergeCell ref="F148:I148"/>
    <mergeCell ref="F149:I149"/>
    <mergeCell ref="F150:I150"/>
    <mergeCell ref="L136:M136"/>
    <mergeCell ref="L141:M141"/>
    <mergeCell ref="L137:M137"/>
    <mergeCell ref="L138:M138"/>
    <mergeCell ref="L139:M139"/>
    <mergeCell ref="L140:M140"/>
    <mergeCell ref="L142:M142"/>
    <mergeCell ref="L143:M143"/>
    <mergeCell ref="L145:M145"/>
    <mergeCell ref="L146:M146"/>
    <mergeCell ref="L147:M147"/>
    <mergeCell ref="L148:M148"/>
    <mergeCell ref="L149:M149"/>
    <mergeCell ref="L150:M150"/>
    <mergeCell ref="N151:Q151"/>
    <mergeCell ref="N160:Q160"/>
    <mergeCell ref="N162:Q162"/>
    <mergeCell ref="N144:Q144"/>
    <mergeCell ref="N145:Q145"/>
    <mergeCell ref="N147:Q147"/>
    <mergeCell ref="N146:Q146"/>
    <mergeCell ref="N148:Q148"/>
    <mergeCell ref="N149:Q149"/>
    <mergeCell ref="N150:Q150"/>
    <mergeCell ref="N152:Q152"/>
    <mergeCell ref="N153:Q153"/>
    <mergeCell ref="N154:Q154"/>
    <mergeCell ref="N155:Q155"/>
    <mergeCell ref="N156:Q156"/>
    <mergeCell ref="N157:Q157"/>
    <mergeCell ref="N158:Q158"/>
    <mergeCell ref="N159:Q159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20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74"/>
  <sheetViews>
    <sheetView showGridLines="0" workbookViewId="0">
      <pane ySplit="1" topLeftCell="A113" activePane="bottomLeft" state="frozen"/>
      <selection pane="bottomLeft" activeCell="L122" sqref="L122:M12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99</v>
      </c>
      <c r="G1" s="13"/>
      <c r="H1" s="218" t="s">
        <v>100</v>
      </c>
      <c r="I1" s="218"/>
      <c r="J1" s="218"/>
      <c r="K1" s="218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8" t="s">
        <v>88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171" t="s">
        <v>104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3" t="str">
        <f>'Rekapitulácia stavby'!K6</f>
        <v>Stavebné úpravy Bytového Domu v obci Močenok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4"/>
      <c r="R6" s="23"/>
    </row>
    <row r="7" spans="1:66" s="1" customFormat="1" ht="32.85" customHeight="1">
      <c r="B7" s="31"/>
      <c r="C7" s="32"/>
      <c r="D7" s="27" t="s">
        <v>105</v>
      </c>
      <c r="E7" s="32"/>
      <c r="F7" s="187" t="s">
        <v>497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24</v>
      </c>
      <c r="G9" s="32"/>
      <c r="H9" s="32"/>
      <c r="I9" s="32"/>
      <c r="J9" s="32"/>
      <c r="K9" s="32"/>
      <c r="L9" s="32"/>
      <c r="M9" s="28" t="s">
        <v>20</v>
      </c>
      <c r="N9" s="32"/>
      <c r="O9" s="205" t="str">
        <f>'Rekapitulácia stavby'!AN8</f>
        <v>3. 1. 2019</v>
      </c>
      <c r="P9" s="205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22</v>
      </c>
      <c r="E11" s="32"/>
      <c r="F11" s="32"/>
      <c r="G11" s="32"/>
      <c r="H11" s="32"/>
      <c r="I11" s="32"/>
      <c r="J11" s="32"/>
      <c r="K11" s="32"/>
      <c r="L11" s="32"/>
      <c r="M11" s="28" t="s">
        <v>23</v>
      </c>
      <c r="N11" s="32"/>
      <c r="O11" s="186" t="s">
        <v>5</v>
      </c>
      <c r="P11" s="186"/>
      <c r="Q11" s="32"/>
      <c r="R11" s="33"/>
    </row>
    <row r="12" spans="1:66" s="1" customFormat="1" ht="18" customHeight="1">
      <c r="B12" s="31"/>
      <c r="C12" s="32"/>
      <c r="D12" s="32"/>
      <c r="E12" s="26" t="s">
        <v>24</v>
      </c>
      <c r="F12" s="32"/>
      <c r="G12" s="32"/>
      <c r="H12" s="32"/>
      <c r="I12" s="32"/>
      <c r="J12" s="32"/>
      <c r="K12" s="32"/>
      <c r="L12" s="32"/>
      <c r="M12" s="28" t="s">
        <v>25</v>
      </c>
      <c r="N12" s="32"/>
      <c r="O12" s="186" t="s">
        <v>5</v>
      </c>
      <c r="P12" s="186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26</v>
      </c>
      <c r="E14" s="32"/>
      <c r="F14" s="32"/>
      <c r="G14" s="32"/>
      <c r="H14" s="32"/>
      <c r="I14" s="32"/>
      <c r="J14" s="32"/>
      <c r="K14" s="32"/>
      <c r="L14" s="32"/>
      <c r="M14" s="28" t="s">
        <v>23</v>
      </c>
      <c r="N14" s="32"/>
      <c r="O14" s="186" t="str">
        <f>IF('Rekapitulácia stavby'!AN13="","",'Rekapitulácia stavby'!AN13)</f>
        <v/>
      </c>
      <c r="P14" s="186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25</v>
      </c>
      <c r="N15" s="32"/>
      <c r="O15" s="186" t="str">
        <f>IF('Rekapitulácia stavby'!AN14="","",'Rekapitulácia stavby'!AN14)</f>
        <v/>
      </c>
      <c r="P15" s="186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23</v>
      </c>
      <c r="N17" s="32"/>
      <c r="O17" s="186" t="s">
        <v>5</v>
      </c>
      <c r="P17" s="186"/>
      <c r="Q17" s="32"/>
      <c r="R17" s="33"/>
    </row>
    <row r="18" spans="2:18" s="1" customFormat="1" ht="18" customHeight="1">
      <c r="B18" s="31"/>
      <c r="C18" s="32"/>
      <c r="D18" s="32"/>
      <c r="E18" s="26" t="s">
        <v>107</v>
      </c>
      <c r="F18" s="32"/>
      <c r="G18" s="32"/>
      <c r="H18" s="32"/>
      <c r="I18" s="32"/>
      <c r="J18" s="32"/>
      <c r="K18" s="32"/>
      <c r="L18" s="32"/>
      <c r="M18" s="28" t="s">
        <v>25</v>
      </c>
      <c r="N18" s="32"/>
      <c r="O18" s="186" t="s">
        <v>5</v>
      </c>
      <c r="P18" s="186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31</v>
      </c>
      <c r="E20" s="32"/>
      <c r="F20" s="32"/>
      <c r="G20" s="32"/>
      <c r="H20" s="32"/>
      <c r="I20" s="32"/>
      <c r="J20" s="32"/>
      <c r="K20" s="32"/>
      <c r="L20" s="32"/>
      <c r="M20" s="28" t="s">
        <v>23</v>
      </c>
      <c r="N20" s="32"/>
      <c r="O20" s="186" t="s">
        <v>5</v>
      </c>
      <c r="P20" s="186"/>
      <c r="Q20" s="32"/>
      <c r="R20" s="33"/>
    </row>
    <row r="21" spans="2:18" s="1" customFormat="1" ht="18" customHeight="1">
      <c r="B21" s="31"/>
      <c r="C21" s="32"/>
      <c r="D21" s="32"/>
      <c r="E21" s="26" t="s">
        <v>108</v>
      </c>
      <c r="F21" s="32"/>
      <c r="G21" s="32"/>
      <c r="H21" s="32"/>
      <c r="I21" s="32"/>
      <c r="J21" s="32"/>
      <c r="K21" s="32"/>
      <c r="L21" s="32"/>
      <c r="M21" s="28" t="s">
        <v>25</v>
      </c>
      <c r="N21" s="32"/>
      <c r="O21" s="186" t="s">
        <v>5</v>
      </c>
      <c r="P21" s="186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7" t="s">
        <v>5</v>
      </c>
      <c r="F24" s="177"/>
      <c r="G24" s="177"/>
      <c r="H24" s="177"/>
      <c r="I24" s="177"/>
      <c r="J24" s="177"/>
      <c r="K24" s="177"/>
      <c r="L24" s="177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109</v>
      </c>
      <c r="E27" s="32"/>
      <c r="F27" s="32"/>
      <c r="G27" s="32"/>
      <c r="H27" s="32"/>
      <c r="I27" s="32"/>
      <c r="J27" s="32"/>
      <c r="K27" s="32"/>
      <c r="L27" s="32"/>
      <c r="M27" s="178">
        <f>N88</f>
        <v>0</v>
      </c>
      <c r="N27" s="178"/>
      <c r="O27" s="178"/>
      <c r="P27" s="178"/>
      <c r="Q27" s="32"/>
      <c r="R27" s="33"/>
    </row>
    <row r="28" spans="2:18" s="1" customFormat="1" ht="14.45" customHeight="1">
      <c r="B28" s="31"/>
      <c r="C28" s="32"/>
      <c r="D28" s="30" t="s">
        <v>110</v>
      </c>
      <c r="E28" s="32"/>
      <c r="F28" s="32"/>
      <c r="G28" s="32"/>
      <c r="H28" s="32"/>
      <c r="I28" s="32"/>
      <c r="J28" s="32"/>
      <c r="K28" s="32"/>
      <c r="L28" s="32"/>
      <c r="M28" s="178">
        <f>N100</f>
        <v>0</v>
      </c>
      <c r="N28" s="178"/>
      <c r="O28" s="178"/>
      <c r="P28" s="178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217">
        <f>ROUND((SUM(BE100:BE101)+SUM(BE119:BE173)), 2)</f>
        <v>0</v>
      </c>
      <c r="I32" s="202"/>
      <c r="J32" s="202"/>
      <c r="K32" s="32"/>
      <c r="L32" s="32"/>
      <c r="M32" s="217">
        <f>ROUND(ROUND((SUM(BE100:BE101)+SUM(BE119:BE173)),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217">
        <f>ROUND((SUM(BF100:BF101)+SUM(BF119:BF173)), 2)</f>
        <v>0</v>
      </c>
      <c r="I33" s="202"/>
      <c r="J33" s="202"/>
      <c r="K33" s="32"/>
      <c r="L33" s="32"/>
      <c r="M33" s="217">
        <f>ROUND(ROUND((SUM(BF100:BF101)+SUM(BF119:BF173)),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217">
        <f>ROUND((SUM(BG100:BG101)+SUM(BG119:BG173)), 2)</f>
        <v>0</v>
      </c>
      <c r="I34" s="202"/>
      <c r="J34" s="202"/>
      <c r="K34" s="32"/>
      <c r="L34" s="32"/>
      <c r="M34" s="217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217">
        <f>ROUND((SUM(BH100:BH101)+SUM(BH119:BH173)), 2)</f>
        <v>0</v>
      </c>
      <c r="I35" s="202"/>
      <c r="J35" s="202"/>
      <c r="K35" s="32"/>
      <c r="L35" s="32"/>
      <c r="M35" s="217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217">
        <f>ROUND((SUM(BI100:BI101)+SUM(BI119:BI173)), 2)</f>
        <v>0</v>
      </c>
      <c r="I36" s="202"/>
      <c r="J36" s="202"/>
      <c r="K36" s="32"/>
      <c r="L36" s="32"/>
      <c r="M36" s="217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213">
        <f>SUM(M30:M36)</f>
        <v>0</v>
      </c>
      <c r="M38" s="213"/>
      <c r="N38" s="213"/>
      <c r="O38" s="213"/>
      <c r="P38" s="214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111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3" t="str">
        <f>F6</f>
        <v>Stavebné úpravy Bytového Domu v obci Močenok</v>
      </c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32"/>
      <c r="R78" s="33"/>
    </row>
    <row r="79" spans="2:18" s="1" customFormat="1" ht="36.950000000000003" customHeight="1">
      <c r="B79" s="31"/>
      <c r="C79" s="65" t="s">
        <v>105</v>
      </c>
      <c r="D79" s="32"/>
      <c r="E79" s="32"/>
      <c r="F79" s="173" t="str">
        <f>F7</f>
        <v>SO01.3 - Výmena výplní otvorov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05" t="str">
        <f>IF(O9="","",O9)</f>
        <v>3. 1. 2019</v>
      </c>
      <c r="N81" s="205"/>
      <c r="O81" s="205"/>
      <c r="P81" s="205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22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28</v>
      </c>
      <c r="L83" s="32"/>
      <c r="M83" s="186" t="str">
        <f>E18</f>
        <v>JM1, s.r.o.</v>
      </c>
      <c r="N83" s="186"/>
      <c r="O83" s="186"/>
      <c r="P83" s="186"/>
      <c r="Q83" s="186"/>
      <c r="R83" s="33"/>
    </row>
    <row r="84" spans="2:47" s="1" customFormat="1" ht="14.45" customHeight="1">
      <c r="B84" s="31"/>
      <c r="C84" s="28" t="s">
        <v>26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31</v>
      </c>
      <c r="L84" s="32"/>
      <c r="M84" s="186" t="str">
        <f>E21</f>
        <v>Ing. Benka-Goč</v>
      </c>
      <c r="N84" s="186"/>
      <c r="O84" s="186"/>
      <c r="P84" s="186"/>
      <c r="Q84" s="186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5" t="s">
        <v>112</v>
      </c>
      <c r="D86" s="216"/>
      <c r="E86" s="216"/>
      <c r="F86" s="216"/>
      <c r="G86" s="216"/>
      <c r="H86" s="100"/>
      <c r="I86" s="100"/>
      <c r="J86" s="100"/>
      <c r="K86" s="100"/>
      <c r="L86" s="100"/>
      <c r="M86" s="100"/>
      <c r="N86" s="215" t="s">
        <v>113</v>
      </c>
      <c r="O86" s="216"/>
      <c r="P86" s="216"/>
      <c r="Q86" s="216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114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4">
        <f>N119</f>
        <v>0</v>
      </c>
      <c r="O88" s="211"/>
      <c r="P88" s="211"/>
      <c r="Q88" s="211"/>
      <c r="R88" s="33"/>
      <c r="AU88" s="18" t="s">
        <v>115</v>
      </c>
    </row>
    <row r="89" spans="2:47" s="6" customFormat="1" ht="24.95" customHeight="1">
      <c r="B89" s="109"/>
      <c r="C89" s="110"/>
      <c r="D89" s="111" t="s">
        <v>116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9">
        <f>N120</f>
        <v>0</v>
      </c>
      <c r="O89" s="210"/>
      <c r="P89" s="210"/>
      <c r="Q89" s="210"/>
      <c r="R89" s="112"/>
    </row>
    <row r="90" spans="2:47" s="7" customFormat="1" ht="19.899999999999999" customHeight="1">
      <c r="B90" s="113"/>
      <c r="C90" s="114"/>
      <c r="D90" s="115" t="s">
        <v>117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08">
        <f>N121</f>
        <v>0</v>
      </c>
      <c r="O90" s="209"/>
      <c r="P90" s="209"/>
      <c r="Q90" s="209"/>
      <c r="R90" s="116"/>
    </row>
    <row r="91" spans="2:47" s="7" customFormat="1" ht="19.899999999999999" customHeight="1">
      <c r="B91" s="113"/>
      <c r="C91" s="114"/>
      <c r="D91" s="115" t="s">
        <v>118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08">
        <f>N123</f>
        <v>0</v>
      </c>
      <c r="O91" s="209"/>
      <c r="P91" s="209"/>
      <c r="Q91" s="209"/>
      <c r="R91" s="116"/>
    </row>
    <row r="92" spans="2:47" s="7" customFormat="1" ht="19.899999999999999" customHeight="1">
      <c r="B92" s="113"/>
      <c r="C92" s="114"/>
      <c r="D92" s="115" t="s">
        <v>119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08">
        <f>N131</f>
        <v>0</v>
      </c>
      <c r="O92" s="209"/>
      <c r="P92" s="209"/>
      <c r="Q92" s="209"/>
      <c r="R92" s="116"/>
    </row>
    <row r="93" spans="2:47" s="7" customFormat="1" ht="19.899999999999999" customHeight="1">
      <c r="B93" s="113"/>
      <c r="C93" s="114"/>
      <c r="D93" s="115" t="s">
        <v>120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08">
        <f>N147</f>
        <v>0</v>
      </c>
      <c r="O93" s="209"/>
      <c r="P93" s="209"/>
      <c r="Q93" s="209"/>
      <c r="R93" s="116"/>
    </row>
    <row r="94" spans="2:47" s="6" customFormat="1" ht="24.95" customHeight="1">
      <c r="B94" s="109"/>
      <c r="C94" s="110"/>
      <c r="D94" s="111" t="s">
        <v>121</v>
      </c>
      <c r="E94" s="110"/>
      <c r="F94" s="110"/>
      <c r="G94" s="110"/>
      <c r="H94" s="110"/>
      <c r="I94" s="110"/>
      <c r="J94" s="110"/>
      <c r="K94" s="110"/>
      <c r="L94" s="110"/>
      <c r="M94" s="110"/>
      <c r="N94" s="199">
        <f>N149</f>
        <v>0</v>
      </c>
      <c r="O94" s="210"/>
      <c r="P94" s="210"/>
      <c r="Q94" s="210"/>
      <c r="R94" s="112"/>
    </row>
    <row r="95" spans="2:47" s="7" customFormat="1" ht="19.899999999999999" customHeight="1">
      <c r="B95" s="113"/>
      <c r="C95" s="114"/>
      <c r="D95" s="115" t="s">
        <v>498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08">
        <f>N150</f>
        <v>0</v>
      </c>
      <c r="O95" s="209"/>
      <c r="P95" s="209"/>
      <c r="Q95" s="209"/>
      <c r="R95" s="116"/>
    </row>
    <row r="96" spans="2:47" s="7" customFormat="1" ht="19.899999999999999" customHeight="1">
      <c r="B96" s="113"/>
      <c r="C96" s="114"/>
      <c r="D96" s="115" t="s">
        <v>499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08">
        <f>N166</f>
        <v>0</v>
      </c>
      <c r="O96" s="209"/>
      <c r="P96" s="209"/>
      <c r="Q96" s="209"/>
      <c r="R96" s="116"/>
    </row>
    <row r="97" spans="2:21" s="6" customFormat="1" ht="24.95" customHeight="1">
      <c r="B97" s="109"/>
      <c r="C97" s="110"/>
      <c r="D97" s="111" t="s">
        <v>130</v>
      </c>
      <c r="E97" s="110"/>
      <c r="F97" s="110"/>
      <c r="G97" s="110"/>
      <c r="H97" s="110"/>
      <c r="I97" s="110"/>
      <c r="J97" s="110"/>
      <c r="K97" s="110"/>
      <c r="L97" s="110"/>
      <c r="M97" s="110"/>
      <c r="N97" s="199">
        <f>N171</f>
        <v>0</v>
      </c>
      <c r="O97" s="210"/>
      <c r="P97" s="210"/>
      <c r="Q97" s="210"/>
      <c r="R97" s="112"/>
    </row>
    <row r="98" spans="2:21" s="7" customFormat="1" ht="19.899999999999999" customHeight="1">
      <c r="B98" s="113"/>
      <c r="C98" s="114"/>
      <c r="D98" s="115" t="s">
        <v>131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08">
        <f>N172</f>
        <v>0</v>
      </c>
      <c r="O98" s="209"/>
      <c r="P98" s="209"/>
      <c r="Q98" s="209"/>
      <c r="R98" s="116"/>
    </row>
    <row r="99" spans="2:21" s="1" customFormat="1" ht="21.75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</row>
    <row r="100" spans="2:21" s="1" customFormat="1" ht="29.25" customHeight="1">
      <c r="B100" s="31"/>
      <c r="C100" s="108" t="s">
        <v>132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11">
        <v>0</v>
      </c>
      <c r="O100" s="212"/>
      <c r="P100" s="212"/>
      <c r="Q100" s="212"/>
      <c r="R100" s="33"/>
      <c r="T100" s="117"/>
      <c r="U100" s="118" t="s">
        <v>37</v>
      </c>
    </row>
    <row r="101" spans="2:21" s="1" customFormat="1" ht="18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>
      <c r="B102" s="31"/>
      <c r="C102" s="99" t="s">
        <v>98</v>
      </c>
      <c r="D102" s="100"/>
      <c r="E102" s="100"/>
      <c r="F102" s="100"/>
      <c r="G102" s="100"/>
      <c r="H102" s="100"/>
      <c r="I102" s="100"/>
      <c r="J102" s="100"/>
      <c r="K102" s="100"/>
      <c r="L102" s="155">
        <f>ROUND(SUM(N88+N100),2)</f>
        <v>0</v>
      </c>
      <c r="M102" s="155"/>
      <c r="N102" s="155"/>
      <c r="O102" s="155"/>
      <c r="P102" s="155"/>
      <c r="Q102" s="155"/>
      <c r="R102" s="33"/>
    </row>
    <row r="103" spans="2:21" s="1" customFormat="1" ht="6.95" customHeight="1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7" spans="2:21" s="1" customFormat="1" ht="6.95" customHeight="1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2:21" s="1" customFormat="1" ht="36.950000000000003" customHeight="1">
      <c r="B108" s="31"/>
      <c r="C108" s="171" t="s">
        <v>133</v>
      </c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33"/>
    </row>
    <row r="109" spans="2:21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30" customHeight="1">
      <c r="B110" s="31"/>
      <c r="C110" s="28" t="s">
        <v>14</v>
      </c>
      <c r="D110" s="32"/>
      <c r="E110" s="32"/>
      <c r="F110" s="203" t="str">
        <f>F6</f>
        <v>Stavebné úpravy Bytového Domu v obci Močenok</v>
      </c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32"/>
      <c r="R110" s="33"/>
    </row>
    <row r="111" spans="2:21" s="1" customFormat="1" ht="36.950000000000003" customHeight="1">
      <c r="B111" s="31"/>
      <c r="C111" s="65" t="s">
        <v>105</v>
      </c>
      <c r="D111" s="32"/>
      <c r="E111" s="32"/>
      <c r="F111" s="173" t="str">
        <f>F7</f>
        <v>SO01.3 - Výmena výplní otvorov</v>
      </c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32"/>
      <c r="R111" s="33"/>
    </row>
    <row r="112" spans="2:21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>
      <c r="B113" s="31"/>
      <c r="C113" s="28" t="s">
        <v>18</v>
      </c>
      <c r="D113" s="32"/>
      <c r="E113" s="32"/>
      <c r="F113" s="26" t="str">
        <f>F9</f>
        <v>Obec Močenok</v>
      </c>
      <c r="G113" s="32"/>
      <c r="H113" s="32"/>
      <c r="I113" s="32"/>
      <c r="J113" s="32"/>
      <c r="K113" s="28" t="s">
        <v>20</v>
      </c>
      <c r="L113" s="32"/>
      <c r="M113" s="205" t="str">
        <f>IF(O9="","",O9)</f>
        <v>3. 1. 2019</v>
      </c>
      <c r="N113" s="205"/>
      <c r="O113" s="205"/>
      <c r="P113" s="205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>
      <c r="B115" s="31"/>
      <c r="C115" s="28" t="s">
        <v>22</v>
      </c>
      <c r="D115" s="32"/>
      <c r="E115" s="32"/>
      <c r="F115" s="26" t="str">
        <f>E12</f>
        <v>Obec Močenok</v>
      </c>
      <c r="G115" s="32"/>
      <c r="H115" s="32"/>
      <c r="I115" s="32"/>
      <c r="J115" s="32"/>
      <c r="K115" s="28" t="s">
        <v>28</v>
      </c>
      <c r="L115" s="32"/>
      <c r="M115" s="186" t="str">
        <f>E18</f>
        <v>JM1, s.r.o.</v>
      </c>
      <c r="N115" s="186"/>
      <c r="O115" s="186"/>
      <c r="P115" s="186"/>
      <c r="Q115" s="186"/>
      <c r="R115" s="33"/>
    </row>
    <row r="116" spans="2:65" s="1" customFormat="1" ht="14.45" customHeight="1">
      <c r="B116" s="31"/>
      <c r="C116" s="28" t="s">
        <v>26</v>
      </c>
      <c r="D116" s="32"/>
      <c r="E116" s="32"/>
      <c r="F116" s="26" t="str">
        <f>IF(E15="","",E15)</f>
        <v xml:space="preserve"> </v>
      </c>
      <c r="G116" s="32"/>
      <c r="H116" s="32"/>
      <c r="I116" s="32"/>
      <c r="J116" s="32"/>
      <c r="K116" s="28" t="s">
        <v>31</v>
      </c>
      <c r="L116" s="32"/>
      <c r="M116" s="186" t="str">
        <f>E21</f>
        <v>Ing. Benka-Goč</v>
      </c>
      <c r="N116" s="186"/>
      <c r="O116" s="186"/>
      <c r="P116" s="186"/>
      <c r="Q116" s="186"/>
      <c r="R116" s="33"/>
    </row>
    <row r="117" spans="2:65" s="1" customFormat="1" ht="10.3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>
      <c r="B118" s="119"/>
      <c r="C118" s="120" t="s">
        <v>134</v>
      </c>
      <c r="D118" s="121" t="s">
        <v>135</v>
      </c>
      <c r="E118" s="121" t="s">
        <v>55</v>
      </c>
      <c r="F118" s="206" t="s">
        <v>136</v>
      </c>
      <c r="G118" s="206"/>
      <c r="H118" s="206"/>
      <c r="I118" s="206"/>
      <c r="J118" s="121" t="s">
        <v>137</v>
      </c>
      <c r="K118" s="121" t="s">
        <v>138</v>
      </c>
      <c r="L118" s="206" t="s">
        <v>139</v>
      </c>
      <c r="M118" s="206"/>
      <c r="N118" s="206" t="s">
        <v>113</v>
      </c>
      <c r="O118" s="206"/>
      <c r="P118" s="206"/>
      <c r="Q118" s="207"/>
      <c r="R118" s="122"/>
      <c r="T118" s="72" t="s">
        <v>140</v>
      </c>
      <c r="U118" s="73" t="s">
        <v>37</v>
      </c>
      <c r="V118" s="73" t="s">
        <v>141</v>
      </c>
      <c r="W118" s="73" t="s">
        <v>142</v>
      </c>
      <c r="X118" s="73" t="s">
        <v>143</v>
      </c>
      <c r="Y118" s="73" t="s">
        <v>144</v>
      </c>
      <c r="Z118" s="73" t="s">
        <v>145</v>
      </c>
      <c r="AA118" s="74" t="s">
        <v>146</v>
      </c>
    </row>
    <row r="119" spans="2:65" s="1" customFormat="1" ht="29.25" customHeight="1">
      <c r="B119" s="31"/>
      <c r="C119" s="76" t="s">
        <v>109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196">
        <f>BK119</f>
        <v>0</v>
      </c>
      <c r="O119" s="197"/>
      <c r="P119" s="197"/>
      <c r="Q119" s="197"/>
      <c r="R119" s="33"/>
      <c r="T119" s="75"/>
      <c r="U119" s="47"/>
      <c r="V119" s="47"/>
      <c r="W119" s="123">
        <f>W120+W149+W171</f>
        <v>363.21582000000001</v>
      </c>
      <c r="X119" s="47"/>
      <c r="Y119" s="123">
        <f>Y120+Y149+Y171</f>
        <v>4.8074394099999997</v>
      </c>
      <c r="Z119" s="47"/>
      <c r="AA119" s="124">
        <f>AA120+AA149+AA171</f>
        <v>6.8767160000000001</v>
      </c>
      <c r="AT119" s="18" t="s">
        <v>72</v>
      </c>
      <c r="AU119" s="18" t="s">
        <v>115</v>
      </c>
      <c r="BK119" s="125">
        <f>BK120+BK149+BK171</f>
        <v>0</v>
      </c>
    </row>
    <row r="120" spans="2:65" s="9" customFormat="1" ht="37.35" customHeight="1">
      <c r="B120" s="126"/>
      <c r="C120" s="127"/>
      <c r="D120" s="128" t="s">
        <v>116</v>
      </c>
      <c r="E120" s="128"/>
      <c r="F120" s="128"/>
      <c r="G120" s="128"/>
      <c r="H120" s="128"/>
      <c r="I120" s="128"/>
      <c r="J120" s="128"/>
      <c r="K120" s="128"/>
      <c r="L120" s="128"/>
      <c r="M120" s="128"/>
      <c r="N120" s="198">
        <f>BK120</f>
        <v>0</v>
      </c>
      <c r="O120" s="199"/>
      <c r="P120" s="199"/>
      <c r="Q120" s="199"/>
      <c r="R120" s="129"/>
      <c r="T120" s="130"/>
      <c r="U120" s="127"/>
      <c r="V120" s="127"/>
      <c r="W120" s="131">
        <f>W121+W123+W131+W147</f>
        <v>222.95542499999999</v>
      </c>
      <c r="X120" s="127"/>
      <c r="Y120" s="131">
        <f>Y121+Y123+Y131+Y147</f>
        <v>3.1115949599999997</v>
      </c>
      <c r="Z120" s="127"/>
      <c r="AA120" s="132">
        <f>AA121+AA123+AA131+AA147</f>
        <v>6.8767160000000001</v>
      </c>
      <c r="AR120" s="133" t="s">
        <v>81</v>
      </c>
      <c r="AT120" s="134" t="s">
        <v>72</v>
      </c>
      <c r="AU120" s="134" t="s">
        <v>73</v>
      </c>
      <c r="AY120" s="133" t="s">
        <v>147</v>
      </c>
      <c r="BK120" s="135">
        <f>BK121+BK123+BK131+BK147</f>
        <v>0</v>
      </c>
    </row>
    <row r="121" spans="2:65" s="9" customFormat="1" ht="19.899999999999999" customHeight="1">
      <c r="B121" s="126"/>
      <c r="C121" s="127"/>
      <c r="D121" s="136" t="s">
        <v>117</v>
      </c>
      <c r="E121" s="136"/>
      <c r="F121" s="136"/>
      <c r="G121" s="136"/>
      <c r="H121" s="136"/>
      <c r="I121" s="136"/>
      <c r="J121" s="136"/>
      <c r="K121" s="136"/>
      <c r="L121" s="136"/>
      <c r="M121" s="136"/>
      <c r="N121" s="200">
        <f>BK121</f>
        <v>0</v>
      </c>
      <c r="O121" s="201"/>
      <c r="P121" s="201"/>
      <c r="Q121" s="201"/>
      <c r="R121" s="129"/>
      <c r="T121" s="130"/>
      <c r="U121" s="127"/>
      <c r="V121" s="127"/>
      <c r="W121" s="131">
        <f>W122</f>
        <v>11.129249999999999</v>
      </c>
      <c r="X121" s="127"/>
      <c r="Y121" s="131">
        <f>Y122</f>
        <v>0</v>
      </c>
      <c r="Z121" s="127"/>
      <c r="AA121" s="132">
        <f>AA122</f>
        <v>0</v>
      </c>
      <c r="AR121" s="133" t="s">
        <v>81</v>
      </c>
      <c r="AT121" s="134" t="s">
        <v>72</v>
      </c>
      <c r="AU121" s="134" t="s">
        <v>81</v>
      </c>
      <c r="AY121" s="133" t="s">
        <v>147</v>
      </c>
      <c r="BK121" s="135">
        <f>BK122</f>
        <v>0</v>
      </c>
    </row>
    <row r="122" spans="2:65" s="1" customFormat="1" ht="25.5" customHeight="1">
      <c r="B122" s="137"/>
      <c r="C122" s="138" t="s">
        <v>81</v>
      </c>
      <c r="D122" s="138" t="s">
        <v>148</v>
      </c>
      <c r="E122" s="139" t="s">
        <v>500</v>
      </c>
      <c r="F122" s="192" t="s">
        <v>501</v>
      </c>
      <c r="G122" s="192"/>
      <c r="H122" s="192"/>
      <c r="I122" s="192"/>
      <c r="J122" s="140" t="s">
        <v>151</v>
      </c>
      <c r="K122" s="141">
        <v>39.049999999999997</v>
      </c>
      <c r="L122" s="191"/>
      <c r="M122" s="191"/>
      <c r="N122" s="195">
        <f>ROUND(L122*K122,2)</f>
        <v>0</v>
      </c>
      <c r="O122" s="195"/>
      <c r="P122" s="195"/>
      <c r="Q122" s="195"/>
      <c r="R122" s="142"/>
      <c r="T122" s="143" t="s">
        <v>5</v>
      </c>
      <c r="U122" s="40" t="s">
        <v>40</v>
      </c>
      <c r="V122" s="144">
        <v>0.28499999999999998</v>
      </c>
      <c r="W122" s="144">
        <f>V122*K122</f>
        <v>11.129249999999999</v>
      </c>
      <c r="X122" s="144">
        <v>0</v>
      </c>
      <c r="Y122" s="144">
        <f>X122*K122</f>
        <v>0</v>
      </c>
      <c r="Z122" s="144">
        <v>0</v>
      </c>
      <c r="AA122" s="145">
        <f>Z122*K122</f>
        <v>0</v>
      </c>
      <c r="AR122" s="18" t="s">
        <v>152</v>
      </c>
      <c r="AT122" s="18" t="s">
        <v>148</v>
      </c>
      <c r="AU122" s="18" t="s">
        <v>153</v>
      </c>
      <c r="AY122" s="18" t="s">
        <v>147</v>
      </c>
      <c r="BE122" s="146">
        <f>IF(U122="základná",N122,0)</f>
        <v>0</v>
      </c>
      <c r="BF122" s="146">
        <f>IF(U122="znížená",N122,0)</f>
        <v>0</v>
      </c>
      <c r="BG122" s="146">
        <f>IF(U122="zákl. prenesená",N122,0)</f>
        <v>0</v>
      </c>
      <c r="BH122" s="146">
        <f>IF(U122="zníž. prenesená",N122,0)</f>
        <v>0</v>
      </c>
      <c r="BI122" s="146">
        <f>IF(U122="nulová",N122,0)</f>
        <v>0</v>
      </c>
      <c r="BJ122" s="18" t="s">
        <v>153</v>
      </c>
      <c r="BK122" s="146">
        <f>ROUND(L122*K122,2)</f>
        <v>0</v>
      </c>
      <c r="BL122" s="18" t="s">
        <v>152</v>
      </c>
      <c r="BM122" s="18" t="s">
        <v>502</v>
      </c>
    </row>
    <row r="123" spans="2:65" s="9" customFormat="1" ht="29.85" customHeight="1">
      <c r="B123" s="126"/>
      <c r="C123" s="127"/>
      <c r="D123" s="136" t="s">
        <v>118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193">
        <f>BK123</f>
        <v>0</v>
      </c>
      <c r="O123" s="194"/>
      <c r="P123" s="194"/>
      <c r="Q123" s="194"/>
      <c r="R123" s="129"/>
      <c r="T123" s="130"/>
      <c r="U123" s="127"/>
      <c r="V123" s="127"/>
      <c r="W123" s="131">
        <f>SUM(W124:W130)</f>
        <v>76.540649999999999</v>
      </c>
      <c r="X123" s="127"/>
      <c r="Y123" s="131">
        <f>SUM(Y124:Y130)</f>
        <v>2.7286869999999999</v>
      </c>
      <c r="Z123" s="127"/>
      <c r="AA123" s="132">
        <f>SUM(AA124:AA130)</f>
        <v>0</v>
      </c>
      <c r="AR123" s="133" t="s">
        <v>81</v>
      </c>
      <c r="AT123" s="134" t="s">
        <v>72</v>
      </c>
      <c r="AU123" s="134" t="s">
        <v>81</v>
      </c>
      <c r="AY123" s="133" t="s">
        <v>147</v>
      </c>
      <c r="BK123" s="135">
        <f>SUM(BK124:BK130)</f>
        <v>0</v>
      </c>
    </row>
    <row r="124" spans="2:65" s="1" customFormat="1" ht="25.5" customHeight="1">
      <c r="B124" s="137"/>
      <c r="C124" s="138" t="s">
        <v>153</v>
      </c>
      <c r="D124" s="138" t="s">
        <v>148</v>
      </c>
      <c r="E124" s="139" t="s">
        <v>503</v>
      </c>
      <c r="F124" s="192" t="s">
        <v>504</v>
      </c>
      <c r="G124" s="192"/>
      <c r="H124" s="192"/>
      <c r="I124" s="192"/>
      <c r="J124" s="140" t="s">
        <v>151</v>
      </c>
      <c r="K124" s="141">
        <v>39.049999999999997</v>
      </c>
      <c r="L124" s="191"/>
      <c r="M124" s="191"/>
      <c r="N124" s="195">
        <f t="shared" ref="N124:N130" si="0">ROUND(L124*K124,2)</f>
        <v>0</v>
      </c>
      <c r="O124" s="195"/>
      <c r="P124" s="195"/>
      <c r="Q124" s="195"/>
      <c r="R124" s="142"/>
      <c r="T124" s="143" t="s">
        <v>5</v>
      </c>
      <c r="U124" s="40" t="s">
        <v>40</v>
      </c>
      <c r="V124" s="144">
        <v>0.8</v>
      </c>
      <c r="W124" s="144">
        <f t="shared" ref="W124:W130" si="1">V124*K124</f>
        <v>31.24</v>
      </c>
      <c r="X124" s="144">
        <v>3.7560000000000003E-2</v>
      </c>
      <c r="Y124" s="144">
        <f t="shared" ref="Y124:Y130" si="2">X124*K124</f>
        <v>1.466718</v>
      </c>
      <c r="Z124" s="144">
        <v>0</v>
      </c>
      <c r="AA124" s="145">
        <f t="shared" ref="AA124:AA130" si="3">Z124*K124</f>
        <v>0</v>
      </c>
      <c r="AR124" s="18" t="s">
        <v>152</v>
      </c>
      <c r="AT124" s="18" t="s">
        <v>148</v>
      </c>
      <c r="AU124" s="18" t="s">
        <v>153</v>
      </c>
      <c r="AY124" s="18" t="s">
        <v>147</v>
      </c>
      <c r="BE124" s="146">
        <f t="shared" ref="BE124:BE130" si="4">IF(U124="základná",N124,0)</f>
        <v>0</v>
      </c>
      <c r="BF124" s="146">
        <f t="shared" ref="BF124:BF130" si="5">IF(U124="znížená",N124,0)</f>
        <v>0</v>
      </c>
      <c r="BG124" s="146">
        <f t="shared" ref="BG124:BG130" si="6">IF(U124="zákl. prenesená",N124,0)</f>
        <v>0</v>
      </c>
      <c r="BH124" s="146">
        <f t="shared" ref="BH124:BH130" si="7">IF(U124="zníž. prenesená",N124,0)</f>
        <v>0</v>
      </c>
      <c r="BI124" s="146">
        <f t="shared" ref="BI124:BI130" si="8">IF(U124="nulová",N124,0)</f>
        <v>0</v>
      </c>
      <c r="BJ124" s="18" t="s">
        <v>153</v>
      </c>
      <c r="BK124" s="146">
        <f t="shared" ref="BK124:BK130" si="9">ROUND(L124*K124,2)</f>
        <v>0</v>
      </c>
      <c r="BL124" s="18" t="s">
        <v>152</v>
      </c>
      <c r="BM124" s="18" t="s">
        <v>505</v>
      </c>
    </row>
    <row r="125" spans="2:65" s="1" customFormat="1" ht="25.5" customHeight="1">
      <c r="B125" s="137"/>
      <c r="C125" s="138" t="s">
        <v>158</v>
      </c>
      <c r="D125" s="138" t="s">
        <v>148</v>
      </c>
      <c r="E125" s="139" t="s">
        <v>506</v>
      </c>
      <c r="F125" s="192" t="s">
        <v>507</v>
      </c>
      <c r="G125" s="192"/>
      <c r="H125" s="192"/>
      <c r="I125" s="192"/>
      <c r="J125" s="140" t="s">
        <v>151</v>
      </c>
      <c r="K125" s="141">
        <v>39.049999999999997</v>
      </c>
      <c r="L125" s="191"/>
      <c r="M125" s="191"/>
      <c r="N125" s="195">
        <f t="shared" si="0"/>
        <v>0</v>
      </c>
      <c r="O125" s="195"/>
      <c r="P125" s="195"/>
      <c r="Q125" s="195"/>
      <c r="R125" s="142"/>
      <c r="T125" s="143" t="s">
        <v>5</v>
      </c>
      <c r="U125" s="40" t="s">
        <v>40</v>
      </c>
      <c r="V125" s="144">
        <v>5.1999999999999998E-2</v>
      </c>
      <c r="W125" s="144">
        <f t="shared" si="1"/>
        <v>2.0305999999999997</v>
      </c>
      <c r="X125" s="144">
        <v>4.2000000000000002E-4</v>
      </c>
      <c r="Y125" s="144">
        <f t="shared" si="2"/>
        <v>1.6400999999999999E-2</v>
      </c>
      <c r="Z125" s="144">
        <v>0</v>
      </c>
      <c r="AA125" s="145">
        <f t="shared" si="3"/>
        <v>0</v>
      </c>
      <c r="AR125" s="18" t="s">
        <v>152</v>
      </c>
      <c r="AT125" s="18" t="s">
        <v>148</v>
      </c>
      <c r="AU125" s="18" t="s">
        <v>153</v>
      </c>
      <c r="AY125" s="18" t="s">
        <v>147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8" t="s">
        <v>153</v>
      </c>
      <c r="BK125" s="146">
        <f t="shared" si="9"/>
        <v>0</v>
      </c>
      <c r="BL125" s="18" t="s">
        <v>152</v>
      </c>
      <c r="BM125" s="18" t="s">
        <v>508</v>
      </c>
    </row>
    <row r="126" spans="2:65" s="1" customFormat="1" ht="38.25" customHeight="1">
      <c r="B126" s="137"/>
      <c r="C126" s="138" t="s">
        <v>152</v>
      </c>
      <c r="D126" s="138" t="s">
        <v>148</v>
      </c>
      <c r="E126" s="139" t="s">
        <v>509</v>
      </c>
      <c r="F126" s="192" t="s">
        <v>510</v>
      </c>
      <c r="G126" s="192"/>
      <c r="H126" s="192"/>
      <c r="I126" s="192"/>
      <c r="J126" s="140" t="s">
        <v>151</v>
      </c>
      <c r="K126" s="141">
        <v>39.049999999999997</v>
      </c>
      <c r="L126" s="191"/>
      <c r="M126" s="191"/>
      <c r="N126" s="195">
        <f t="shared" si="0"/>
        <v>0</v>
      </c>
      <c r="O126" s="195"/>
      <c r="P126" s="195"/>
      <c r="Q126" s="195"/>
      <c r="R126" s="142"/>
      <c r="T126" s="143" t="s">
        <v>5</v>
      </c>
      <c r="U126" s="40" t="s">
        <v>40</v>
      </c>
      <c r="V126" s="144">
        <v>0.42899999999999999</v>
      </c>
      <c r="W126" s="144">
        <f t="shared" si="1"/>
        <v>16.75245</v>
      </c>
      <c r="X126" s="144">
        <v>1.6799999999999999E-2</v>
      </c>
      <c r="Y126" s="144">
        <f t="shared" si="2"/>
        <v>0.65603999999999996</v>
      </c>
      <c r="Z126" s="144">
        <v>0</v>
      </c>
      <c r="AA126" s="145">
        <f t="shared" si="3"/>
        <v>0</v>
      </c>
      <c r="AR126" s="18" t="s">
        <v>152</v>
      </c>
      <c r="AT126" s="18" t="s">
        <v>148</v>
      </c>
      <c r="AU126" s="18" t="s">
        <v>153</v>
      </c>
      <c r="AY126" s="18" t="s">
        <v>147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8" t="s">
        <v>153</v>
      </c>
      <c r="BK126" s="146">
        <f t="shared" si="9"/>
        <v>0</v>
      </c>
      <c r="BL126" s="18" t="s">
        <v>152</v>
      </c>
      <c r="BM126" s="18" t="s">
        <v>511</v>
      </c>
    </row>
    <row r="127" spans="2:65" s="1" customFormat="1" ht="25.5" customHeight="1">
      <c r="B127" s="137"/>
      <c r="C127" s="138" t="s">
        <v>165</v>
      </c>
      <c r="D127" s="138" t="s">
        <v>148</v>
      </c>
      <c r="E127" s="139" t="s">
        <v>512</v>
      </c>
      <c r="F127" s="192" t="s">
        <v>513</v>
      </c>
      <c r="G127" s="192"/>
      <c r="H127" s="192"/>
      <c r="I127" s="192"/>
      <c r="J127" s="140" t="s">
        <v>212</v>
      </c>
      <c r="K127" s="141">
        <v>34.799999999999997</v>
      </c>
      <c r="L127" s="191"/>
      <c r="M127" s="191"/>
      <c r="N127" s="195">
        <f t="shared" si="0"/>
        <v>0</v>
      </c>
      <c r="O127" s="195"/>
      <c r="P127" s="195"/>
      <c r="Q127" s="195"/>
      <c r="R127" s="142"/>
      <c r="T127" s="143" t="s">
        <v>5</v>
      </c>
      <c r="U127" s="40" t="s">
        <v>40</v>
      </c>
      <c r="V127" s="144">
        <v>0.38100000000000001</v>
      </c>
      <c r="W127" s="144">
        <f t="shared" si="1"/>
        <v>13.258799999999999</v>
      </c>
      <c r="X127" s="144">
        <v>7.9399999999999991E-3</v>
      </c>
      <c r="Y127" s="144">
        <f t="shared" si="2"/>
        <v>0.27631199999999995</v>
      </c>
      <c r="Z127" s="144">
        <v>0</v>
      </c>
      <c r="AA127" s="145">
        <f t="shared" si="3"/>
        <v>0</v>
      </c>
      <c r="AR127" s="18" t="s">
        <v>152</v>
      </c>
      <c r="AT127" s="18" t="s">
        <v>148</v>
      </c>
      <c r="AU127" s="18" t="s">
        <v>153</v>
      </c>
      <c r="AY127" s="18" t="s">
        <v>147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8" t="s">
        <v>153</v>
      </c>
      <c r="BK127" s="146">
        <f t="shared" si="9"/>
        <v>0</v>
      </c>
      <c r="BL127" s="18" t="s">
        <v>152</v>
      </c>
      <c r="BM127" s="18" t="s">
        <v>514</v>
      </c>
    </row>
    <row r="128" spans="2:65" s="1" customFormat="1" ht="25.5" customHeight="1">
      <c r="B128" s="137"/>
      <c r="C128" s="147" t="s">
        <v>169</v>
      </c>
      <c r="D128" s="147" t="s">
        <v>385</v>
      </c>
      <c r="E128" s="148" t="s">
        <v>515</v>
      </c>
      <c r="F128" s="222" t="s">
        <v>516</v>
      </c>
      <c r="G128" s="222"/>
      <c r="H128" s="222"/>
      <c r="I128" s="222"/>
      <c r="J128" s="149" t="s">
        <v>212</v>
      </c>
      <c r="K128" s="150">
        <v>34.799999999999997</v>
      </c>
      <c r="L128" s="224"/>
      <c r="M128" s="224"/>
      <c r="N128" s="223">
        <f t="shared" si="0"/>
        <v>0</v>
      </c>
      <c r="O128" s="195"/>
      <c r="P128" s="195"/>
      <c r="Q128" s="195"/>
      <c r="R128" s="142"/>
      <c r="T128" s="143" t="s">
        <v>5</v>
      </c>
      <c r="U128" s="40" t="s">
        <v>40</v>
      </c>
      <c r="V128" s="144">
        <v>0</v>
      </c>
      <c r="W128" s="144">
        <f t="shared" si="1"/>
        <v>0</v>
      </c>
      <c r="X128" s="144">
        <v>9.7999999999999997E-4</v>
      </c>
      <c r="Y128" s="144">
        <f t="shared" si="2"/>
        <v>3.4103999999999995E-2</v>
      </c>
      <c r="Z128" s="144">
        <v>0</v>
      </c>
      <c r="AA128" s="145">
        <f t="shared" si="3"/>
        <v>0</v>
      </c>
      <c r="AR128" s="18" t="s">
        <v>177</v>
      </c>
      <c r="AT128" s="18" t="s">
        <v>385</v>
      </c>
      <c r="AU128" s="18" t="s">
        <v>153</v>
      </c>
      <c r="AY128" s="18" t="s">
        <v>147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8" t="s">
        <v>153</v>
      </c>
      <c r="BK128" s="146">
        <f t="shared" si="9"/>
        <v>0</v>
      </c>
      <c r="BL128" s="18" t="s">
        <v>152</v>
      </c>
      <c r="BM128" s="18" t="s">
        <v>517</v>
      </c>
    </row>
    <row r="129" spans="2:65" s="1" customFormat="1" ht="25.5" customHeight="1">
      <c r="B129" s="137"/>
      <c r="C129" s="147" t="s">
        <v>173</v>
      </c>
      <c r="D129" s="147" t="s">
        <v>385</v>
      </c>
      <c r="E129" s="148" t="s">
        <v>518</v>
      </c>
      <c r="F129" s="222" t="s">
        <v>519</v>
      </c>
      <c r="G129" s="222"/>
      <c r="H129" s="222"/>
      <c r="I129" s="222"/>
      <c r="J129" s="149" t="s">
        <v>306</v>
      </c>
      <c r="K129" s="150">
        <v>28</v>
      </c>
      <c r="L129" s="224"/>
      <c r="M129" s="224"/>
      <c r="N129" s="223">
        <f t="shared" si="0"/>
        <v>0</v>
      </c>
      <c r="O129" s="195"/>
      <c r="P129" s="195"/>
      <c r="Q129" s="195"/>
      <c r="R129" s="142"/>
      <c r="T129" s="143" t="s">
        <v>5</v>
      </c>
      <c r="U129" s="40" t="s">
        <v>40</v>
      </c>
      <c r="V129" s="144">
        <v>0</v>
      </c>
      <c r="W129" s="144">
        <f t="shared" si="1"/>
        <v>0</v>
      </c>
      <c r="X129" s="144">
        <v>1E-4</v>
      </c>
      <c r="Y129" s="144">
        <f t="shared" si="2"/>
        <v>2.8E-3</v>
      </c>
      <c r="Z129" s="144">
        <v>0</v>
      </c>
      <c r="AA129" s="145">
        <f t="shared" si="3"/>
        <v>0</v>
      </c>
      <c r="AR129" s="18" t="s">
        <v>177</v>
      </c>
      <c r="AT129" s="18" t="s">
        <v>385</v>
      </c>
      <c r="AU129" s="18" t="s">
        <v>153</v>
      </c>
      <c r="AY129" s="18" t="s">
        <v>147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8" t="s">
        <v>153</v>
      </c>
      <c r="BK129" s="146">
        <f t="shared" si="9"/>
        <v>0</v>
      </c>
      <c r="BL129" s="18" t="s">
        <v>152</v>
      </c>
      <c r="BM129" s="18" t="s">
        <v>520</v>
      </c>
    </row>
    <row r="130" spans="2:65" s="1" customFormat="1" ht="38.25" customHeight="1">
      <c r="B130" s="137"/>
      <c r="C130" s="138" t="s">
        <v>177</v>
      </c>
      <c r="D130" s="138" t="s">
        <v>148</v>
      </c>
      <c r="E130" s="139" t="s">
        <v>521</v>
      </c>
      <c r="F130" s="192" t="s">
        <v>522</v>
      </c>
      <c r="G130" s="192"/>
      <c r="H130" s="192"/>
      <c r="I130" s="192"/>
      <c r="J130" s="140" t="s">
        <v>212</v>
      </c>
      <c r="K130" s="141">
        <v>34.799999999999997</v>
      </c>
      <c r="L130" s="191"/>
      <c r="M130" s="191"/>
      <c r="N130" s="195">
        <f t="shared" si="0"/>
        <v>0</v>
      </c>
      <c r="O130" s="195"/>
      <c r="P130" s="195"/>
      <c r="Q130" s="195"/>
      <c r="R130" s="142"/>
      <c r="T130" s="143" t="s">
        <v>5</v>
      </c>
      <c r="U130" s="40" t="s">
        <v>40</v>
      </c>
      <c r="V130" s="144">
        <v>0.38100000000000001</v>
      </c>
      <c r="W130" s="144">
        <f t="shared" si="1"/>
        <v>13.258799999999999</v>
      </c>
      <c r="X130" s="144">
        <v>7.9399999999999991E-3</v>
      </c>
      <c r="Y130" s="144">
        <f t="shared" si="2"/>
        <v>0.27631199999999995</v>
      </c>
      <c r="Z130" s="144">
        <v>0</v>
      </c>
      <c r="AA130" s="145">
        <f t="shared" si="3"/>
        <v>0</v>
      </c>
      <c r="AR130" s="18" t="s">
        <v>152</v>
      </c>
      <c r="AT130" s="18" t="s">
        <v>148</v>
      </c>
      <c r="AU130" s="18" t="s">
        <v>153</v>
      </c>
      <c r="AY130" s="18" t="s">
        <v>147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8" t="s">
        <v>153</v>
      </c>
      <c r="BK130" s="146">
        <f t="shared" si="9"/>
        <v>0</v>
      </c>
      <c r="BL130" s="18" t="s">
        <v>152</v>
      </c>
      <c r="BM130" s="18" t="s">
        <v>523</v>
      </c>
    </row>
    <row r="131" spans="2:65" s="9" customFormat="1" ht="29.85" customHeight="1">
      <c r="B131" s="126"/>
      <c r="C131" s="127"/>
      <c r="D131" s="136" t="s">
        <v>119</v>
      </c>
      <c r="E131" s="136"/>
      <c r="F131" s="136"/>
      <c r="G131" s="136"/>
      <c r="H131" s="136"/>
      <c r="I131" s="136"/>
      <c r="J131" s="136"/>
      <c r="K131" s="136"/>
      <c r="L131" s="136"/>
      <c r="M131" s="136"/>
      <c r="N131" s="193">
        <f>BK131</f>
        <v>0</v>
      </c>
      <c r="O131" s="194"/>
      <c r="P131" s="194"/>
      <c r="Q131" s="194"/>
      <c r="R131" s="129"/>
      <c r="T131" s="130"/>
      <c r="U131" s="127"/>
      <c r="V131" s="127"/>
      <c r="W131" s="131">
        <f>SUM(W132:W146)</f>
        <v>127.62066899999999</v>
      </c>
      <c r="X131" s="127"/>
      <c r="Y131" s="131">
        <f>SUM(Y132:Y146)</f>
        <v>0.38290795999999999</v>
      </c>
      <c r="Z131" s="127"/>
      <c r="AA131" s="132">
        <f>SUM(AA132:AA146)</f>
        <v>6.8767160000000001</v>
      </c>
      <c r="AR131" s="133" t="s">
        <v>81</v>
      </c>
      <c r="AT131" s="134" t="s">
        <v>72</v>
      </c>
      <c r="AU131" s="134" t="s">
        <v>81</v>
      </c>
      <c r="AY131" s="133" t="s">
        <v>147</v>
      </c>
      <c r="BK131" s="135">
        <f>SUM(BK132:BK146)</f>
        <v>0</v>
      </c>
    </row>
    <row r="132" spans="2:65" s="1" customFormat="1" ht="25.5" customHeight="1">
      <c r="B132" s="137"/>
      <c r="C132" s="138" t="s">
        <v>181</v>
      </c>
      <c r="D132" s="138" t="s">
        <v>148</v>
      </c>
      <c r="E132" s="139" t="s">
        <v>524</v>
      </c>
      <c r="F132" s="192" t="s">
        <v>525</v>
      </c>
      <c r="G132" s="192"/>
      <c r="H132" s="192"/>
      <c r="I132" s="192"/>
      <c r="J132" s="140" t="s">
        <v>151</v>
      </c>
      <c r="K132" s="141">
        <v>189.96299999999999</v>
      </c>
      <c r="L132" s="191"/>
      <c r="M132" s="191"/>
      <c r="N132" s="195">
        <f t="shared" ref="N132:N146" si="10">ROUND(L132*K132,2)</f>
        <v>0</v>
      </c>
      <c r="O132" s="195"/>
      <c r="P132" s="195"/>
      <c r="Q132" s="195"/>
      <c r="R132" s="142"/>
      <c r="T132" s="143" t="s">
        <v>5</v>
      </c>
      <c r="U132" s="40" t="s">
        <v>40</v>
      </c>
      <c r="V132" s="144">
        <v>0.13800000000000001</v>
      </c>
      <c r="W132" s="144">
        <f t="shared" ref="W132:W146" si="11">V132*K132</f>
        <v>26.214894000000001</v>
      </c>
      <c r="X132" s="144">
        <v>1.92E-3</v>
      </c>
      <c r="Y132" s="144">
        <f t="shared" ref="Y132:Y146" si="12">X132*K132</f>
        <v>0.36472895999999999</v>
      </c>
      <c r="Z132" s="144">
        <v>0</v>
      </c>
      <c r="AA132" s="145">
        <f t="shared" ref="AA132:AA146" si="13">Z132*K132</f>
        <v>0</v>
      </c>
      <c r="AR132" s="18" t="s">
        <v>152</v>
      </c>
      <c r="AT132" s="18" t="s">
        <v>148</v>
      </c>
      <c r="AU132" s="18" t="s">
        <v>153</v>
      </c>
      <c r="AY132" s="18" t="s">
        <v>147</v>
      </c>
      <c r="BE132" s="146">
        <f t="shared" ref="BE132:BE146" si="14">IF(U132="základná",N132,0)</f>
        <v>0</v>
      </c>
      <c r="BF132" s="146">
        <f t="shared" ref="BF132:BF146" si="15">IF(U132="znížená",N132,0)</f>
        <v>0</v>
      </c>
      <c r="BG132" s="146">
        <f t="shared" ref="BG132:BG146" si="16">IF(U132="zákl. prenesená",N132,0)</f>
        <v>0</v>
      </c>
      <c r="BH132" s="146">
        <f t="shared" ref="BH132:BH146" si="17">IF(U132="zníž. prenesená",N132,0)</f>
        <v>0</v>
      </c>
      <c r="BI132" s="146">
        <f t="shared" ref="BI132:BI146" si="18">IF(U132="nulová",N132,0)</f>
        <v>0</v>
      </c>
      <c r="BJ132" s="18" t="s">
        <v>153</v>
      </c>
      <c r="BK132" s="146">
        <f t="shared" ref="BK132:BK146" si="19">ROUND(L132*K132,2)</f>
        <v>0</v>
      </c>
      <c r="BL132" s="18" t="s">
        <v>152</v>
      </c>
      <c r="BM132" s="18" t="s">
        <v>526</v>
      </c>
    </row>
    <row r="133" spans="2:65" s="1" customFormat="1" ht="16.5" customHeight="1">
      <c r="B133" s="137"/>
      <c r="C133" s="138" t="s">
        <v>185</v>
      </c>
      <c r="D133" s="138" t="s">
        <v>148</v>
      </c>
      <c r="E133" s="139" t="s">
        <v>527</v>
      </c>
      <c r="F133" s="192" t="s">
        <v>528</v>
      </c>
      <c r="G133" s="192"/>
      <c r="H133" s="192"/>
      <c r="I133" s="192"/>
      <c r="J133" s="140" t="s">
        <v>212</v>
      </c>
      <c r="K133" s="141">
        <v>79.3</v>
      </c>
      <c r="L133" s="191"/>
      <c r="M133" s="191"/>
      <c r="N133" s="195">
        <f t="shared" si="10"/>
        <v>0</v>
      </c>
      <c r="O133" s="195"/>
      <c r="P133" s="195"/>
      <c r="Q133" s="195"/>
      <c r="R133" s="142"/>
      <c r="T133" s="143" t="s">
        <v>5</v>
      </c>
      <c r="U133" s="40" t="s">
        <v>40</v>
      </c>
      <c r="V133" s="144">
        <v>9.4E-2</v>
      </c>
      <c r="W133" s="144">
        <f t="shared" si="11"/>
        <v>7.4542000000000002</v>
      </c>
      <c r="X133" s="144">
        <v>3.0000000000000001E-5</v>
      </c>
      <c r="Y133" s="144">
        <f t="shared" si="12"/>
        <v>2.379E-3</v>
      </c>
      <c r="Z133" s="144">
        <v>0</v>
      </c>
      <c r="AA133" s="145">
        <f t="shared" si="13"/>
        <v>0</v>
      </c>
      <c r="AR133" s="18" t="s">
        <v>152</v>
      </c>
      <c r="AT133" s="18" t="s">
        <v>148</v>
      </c>
      <c r="AU133" s="18" t="s">
        <v>153</v>
      </c>
      <c r="AY133" s="18" t="s">
        <v>147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8" t="s">
        <v>153</v>
      </c>
      <c r="BK133" s="146">
        <f t="shared" si="19"/>
        <v>0</v>
      </c>
      <c r="BL133" s="18" t="s">
        <v>152</v>
      </c>
      <c r="BM133" s="18" t="s">
        <v>529</v>
      </c>
    </row>
    <row r="134" spans="2:65" s="1" customFormat="1" ht="38.25" customHeight="1">
      <c r="B134" s="137"/>
      <c r="C134" s="138" t="s">
        <v>189</v>
      </c>
      <c r="D134" s="138" t="s">
        <v>148</v>
      </c>
      <c r="E134" s="139" t="s">
        <v>530</v>
      </c>
      <c r="F134" s="192" t="s">
        <v>531</v>
      </c>
      <c r="G134" s="192"/>
      <c r="H134" s="192"/>
      <c r="I134" s="192"/>
      <c r="J134" s="140" t="s">
        <v>151</v>
      </c>
      <c r="K134" s="141">
        <v>39.049999999999997</v>
      </c>
      <c r="L134" s="191"/>
      <c r="M134" s="191"/>
      <c r="N134" s="195">
        <f t="shared" si="10"/>
        <v>0</v>
      </c>
      <c r="O134" s="195"/>
      <c r="P134" s="195"/>
      <c r="Q134" s="195"/>
      <c r="R134" s="142"/>
      <c r="T134" s="143" t="s">
        <v>5</v>
      </c>
      <c r="U134" s="40" t="s">
        <v>40</v>
      </c>
      <c r="V134" s="144">
        <v>0.48099999999999998</v>
      </c>
      <c r="W134" s="144">
        <f t="shared" si="11"/>
        <v>18.783049999999999</v>
      </c>
      <c r="X134" s="144">
        <v>0</v>
      </c>
      <c r="Y134" s="144">
        <f t="shared" si="12"/>
        <v>0</v>
      </c>
      <c r="Z134" s="144">
        <v>5.7000000000000002E-2</v>
      </c>
      <c r="AA134" s="145">
        <f t="shared" si="13"/>
        <v>2.2258499999999999</v>
      </c>
      <c r="AR134" s="18" t="s">
        <v>152</v>
      </c>
      <c r="AT134" s="18" t="s">
        <v>148</v>
      </c>
      <c r="AU134" s="18" t="s">
        <v>153</v>
      </c>
      <c r="AY134" s="18" t="s">
        <v>147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8" t="s">
        <v>153</v>
      </c>
      <c r="BK134" s="146">
        <f t="shared" si="19"/>
        <v>0</v>
      </c>
      <c r="BL134" s="18" t="s">
        <v>152</v>
      </c>
      <c r="BM134" s="18" t="s">
        <v>532</v>
      </c>
    </row>
    <row r="135" spans="2:65" s="1" customFormat="1" ht="25.5" customHeight="1">
      <c r="B135" s="137"/>
      <c r="C135" s="138" t="s">
        <v>193</v>
      </c>
      <c r="D135" s="138" t="s">
        <v>148</v>
      </c>
      <c r="E135" s="139" t="s">
        <v>533</v>
      </c>
      <c r="F135" s="192" t="s">
        <v>534</v>
      </c>
      <c r="G135" s="192"/>
      <c r="H135" s="192"/>
      <c r="I135" s="192"/>
      <c r="J135" s="140" t="s">
        <v>306</v>
      </c>
      <c r="K135" s="141">
        <v>56</v>
      </c>
      <c r="L135" s="191"/>
      <c r="M135" s="191"/>
      <c r="N135" s="195">
        <f t="shared" si="10"/>
        <v>0</v>
      </c>
      <c r="O135" s="195"/>
      <c r="P135" s="195"/>
      <c r="Q135" s="195"/>
      <c r="R135" s="142"/>
      <c r="T135" s="143" t="s">
        <v>5</v>
      </c>
      <c r="U135" s="40" t="s">
        <v>40</v>
      </c>
      <c r="V135" s="144">
        <v>6.0999999999999999E-2</v>
      </c>
      <c r="W135" s="144">
        <f t="shared" si="11"/>
        <v>3.4159999999999999</v>
      </c>
      <c r="X135" s="144">
        <v>0</v>
      </c>
      <c r="Y135" s="144">
        <f t="shared" si="12"/>
        <v>0</v>
      </c>
      <c r="Z135" s="144">
        <v>1.6E-2</v>
      </c>
      <c r="AA135" s="145">
        <f t="shared" si="13"/>
        <v>0.89600000000000002</v>
      </c>
      <c r="AR135" s="18" t="s">
        <v>152</v>
      </c>
      <c r="AT135" s="18" t="s">
        <v>148</v>
      </c>
      <c r="AU135" s="18" t="s">
        <v>153</v>
      </c>
      <c r="AY135" s="18" t="s">
        <v>147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8" t="s">
        <v>153</v>
      </c>
      <c r="BK135" s="146">
        <f t="shared" si="19"/>
        <v>0</v>
      </c>
      <c r="BL135" s="18" t="s">
        <v>152</v>
      </c>
      <c r="BM135" s="18" t="s">
        <v>535</v>
      </c>
    </row>
    <row r="136" spans="2:65" s="1" customFormat="1" ht="25.5" customHeight="1">
      <c r="B136" s="137"/>
      <c r="C136" s="138" t="s">
        <v>197</v>
      </c>
      <c r="D136" s="138" t="s">
        <v>148</v>
      </c>
      <c r="E136" s="139" t="s">
        <v>536</v>
      </c>
      <c r="F136" s="192" t="s">
        <v>537</v>
      </c>
      <c r="G136" s="192"/>
      <c r="H136" s="192"/>
      <c r="I136" s="192"/>
      <c r="J136" s="140" t="s">
        <v>306</v>
      </c>
      <c r="K136" s="141">
        <v>10</v>
      </c>
      <c r="L136" s="191"/>
      <c r="M136" s="191"/>
      <c r="N136" s="195">
        <f t="shared" si="10"/>
        <v>0</v>
      </c>
      <c r="O136" s="195"/>
      <c r="P136" s="195"/>
      <c r="Q136" s="195"/>
      <c r="R136" s="142"/>
      <c r="T136" s="143" t="s">
        <v>5</v>
      </c>
      <c r="U136" s="40" t="s">
        <v>40</v>
      </c>
      <c r="V136" s="144">
        <v>8.8999999999999996E-2</v>
      </c>
      <c r="W136" s="144">
        <f t="shared" si="11"/>
        <v>0.8899999999999999</v>
      </c>
      <c r="X136" s="144">
        <v>0</v>
      </c>
      <c r="Y136" s="144">
        <f t="shared" si="12"/>
        <v>0</v>
      </c>
      <c r="Z136" s="144">
        <v>2.7E-2</v>
      </c>
      <c r="AA136" s="145">
        <f t="shared" si="13"/>
        <v>0.27</v>
      </c>
      <c r="AR136" s="18" t="s">
        <v>152</v>
      </c>
      <c r="AT136" s="18" t="s">
        <v>148</v>
      </c>
      <c r="AU136" s="18" t="s">
        <v>153</v>
      </c>
      <c r="AY136" s="18" t="s">
        <v>147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8" t="s">
        <v>153</v>
      </c>
      <c r="BK136" s="146">
        <f t="shared" si="19"/>
        <v>0</v>
      </c>
      <c r="BL136" s="18" t="s">
        <v>152</v>
      </c>
      <c r="BM136" s="18" t="s">
        <v>538</v>
      </c>
    </row>
    <row r="137" spans="2:65" s="1" customFormat="1" ht="25.5" customHeight="1">
      <c r="B137" s="137"/>
      <c r="C137" s="138" t="s">
        <v>201</v>
      </c>
      <c r="D137" s="138" t="s">
        <v>148</v>
      </c>
      <c r="E137" s="139" t="s">
        <v>539</v>
      </c>
      <c r="F137" s="192" t="s">
        <v>540</v>
      </c>
      <c r="G137" s="192"/>
      <c r="H137" s="192"/>
      <c r="I137" s="192"/>
      <c r="J137" s="140" t="s">
        <v>151</v>
      </c>
      <c r="K137" s="141">
        <v>35.82</v>
      </c>
      <c r="L137" s="191"/>
      <c r="M137" s="191"/>
      <c r="N137" s="195">
        <f t="shared" si="10"/>
        <v>0</v>
      </c>
      <c r="O137" s="195"/>
      <c r="P137" s="195"/>
      <c r="Q137" s="195"/>
      <c r="R137" s="142"/>
      <c r="T137" s="143" t="s">
        <v>5</v>
      </c>
      <c r="U137" s="40" t="s">
        <v>40</v>
      </c>
      <c r="V137" s="144">
        <v>0.78</v>
      </c>
      <c r="W137" s="144">
        <f t="shared" si="11"/>
        <v>27.939600000000002</v>
      </c>
      <c r="X137" s="144">
        <v>0</v>
      </c>
      <c r="Y137" s="144">
        <f t="shared" si="12"/>
        <v>0</v>
      </c>
      <c r="Z137" s="144">
        <v>0.06</v>
      </c>
      <c r="AA137" s="145">
        <f t="shared" si="13"/>
        <v>2.1492</v>
      </c>
      <c r="AR137" s="18" t="s">
        <v>152</v>
      </c>
      <c r="AT137" s="18" t="s">
        <v>148</v>
      </c>
      <c r="AU137" s="18" t="s">
        <v>153</v>
      </c>
      <c r="AY137" s="18" t="s">
        <v>147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8" t="s">
        <v>153</v>
      </c>
      <c r="BK137" s="146">
        <f t="shared" si="19"/>
        <v>0</v>
      </c>
      <c r="BL137" s="18" t="s">
        <v>152</v>
      </c>
      <c r="BM137" s="18" t="s">
        <v>541</v>
      </c>
    </row>
    <row r="138" spans="2:65" s="1" customFormat="1" ht="25.5" customHeight="1">
      <c r="B138" s="137"/>
      <c r="C138" s="138" t="s">
        <v>205</v>
      </c>
      <c r="D138" s="138" t="s">
        <v>148</v>
      </c>
      <c r="E138" s="139" t="s">
        <v>542</v>
      </c>
      <c r="F138" s="192" t="s">
        <v>543</v>
      </c>
      <c r="G138" s="192"/>
      <c r="H138" s="192"/>
      <c r="I138" s="192"/>
      <c r="J138" s="140" t="s">
        <v>151</v>
      </c>
      <c r="K138" s="141">
        <v>21.542999999999999</v>
      </c>
      <c r="L138" s="191"/>
      <c r="M138" s="191"/>
      <c r="N138" s="195">
        <f t="shared" si="10"/>
        <v>0</v>
      </c>
      <c r="O138" s="195"/>
      <c r="P138" s="195"/>
      <c r="Q138" s="195"/>
      <c r="R138" s="142"/>
      <c r="T138" s="143" t="s">
        <v>5</v>
      </c>
      <c r="U138" s="40" t="s">
        <v>40</v>
      </c>
      <c r="V138" s="144">
        <v>0.48</v>
      </c>
      <c r="W138" s="144">
        <f t="shared" si="11"/>
        <v>10.340639999999999</v>
      </c>
      <c r="X138" s="144">
        <v>0</v>
      </c>
      <c r="Y138" s="144">
        <f t="shared" si="12"/>
        <v>0</v>
      </c>
      <c r="Z138" s="144">
        <v>6.2E-2</v>
      </c>
      <c r="AA138" s="145">
        <f t="shared" si="13"/>
        <v>1.335666</v>
      </c>
      <c r="AR138" s="18" t="s">
        <v>152</v>
      </c>
      <c r="AT138" s="18" t="s">
        <v>148</v>
      </c>
      <c r="AU138" s="18" t="s">
        <v>153</v>
      </c>
      <c r="AY138" s="18" t="s">
        <v>147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8" t="s">
        <v>153</v>
      </c>
      <c r="BK138" s="146">
        <f t="shared" si="19"/>
        <v>0</v>
      </c>
      <c r="BL138" s="18" t="s">
        <v>152</v>
      </c>
      <c r="BM138" s="18" t="s">
        <v>544</v>
      </c>
    </row>
    <row r="139" spans="2:65" s="1" customFormat="1" ht="38.25" customHeight="1">
      <c r="B139" s="137"/>
      <c r="C139" s="138" t="s">
        <v>209</v>
      </c>
      <c r="D139" s="138" t="s">
        <v>148</v>
      </c>
      <c r="E139" s="139" t="s">
        <v>266</v>
      </c>
      <c r="F139" s="192" t="s">
        <v>267</v>
      </c>
      <c r="G139" s="192"/>
      <c r="H139" s="192"/>
      <c r="I139" s="192"/>
      <c r="J139" s="140" t="s">
        <v>268</v>
      </c>
      <c r="K139" s="141">
        <v>6.8769999999999998</v>
      </c>
      <c r="L139" s="191"/>
      <c r="M139" s="191"/>
      <c r="N139" s="195">
        <f t="shared" si="10"/>
        <v>0</v>
      </c>
      <c r="O139" s="195"/>
      <c r="P139" s="195"/>
      <c r="Q139" s="195"/>
      <c r="R139" s="142"/>
      <c r="T139" s="143" t="s">
        <v>5</v>
      </c>
      <c r="U139" s="40" t="s">
        <v>40</v>
      </c>
      <c r="V139" s="144">
        <v>0.88200000000000001</v>
      </c>
      <c r="W139" s="144">
        <f t="shared" si="11"/>
        <v>6.0655139999999994</v>
      </c>
      <c r="X139" s="144">
        <v>0</v>
      </c>
      <c r="Y139" s="144">
        <f t="shared" si="12"/>
        <v>0</v>
      </c>
      <c r="Z139" s="144">
        <v>0</v>
      </c>
      <c r="AA139" s="145">
        <f t="shared" si="13"/>
        <v>0</v>
      </c>
      <c r="AR139" s="18" t="s">
        <v>152</v>
      </c>
      <c r="AT139" s="18" t="s">
        <v>148</v>
      </c>
      <c r="AU139" s="18" t="s">
        <v>153</v>
      </c>
      <c r="AY139" s="18" t="s">
        <v>147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8" t="s">
        <v>153</v>
      </c>
      <c r="BK139" s="146">
        <f t="shared" si="19"/>
        <v>0</v>
      </c>
      <c r="BL139" s="18" t="s">
        <v>152</v>
      </c>
      <c r="BM139" s="18" t="s">
        <v>269</v>
      </c>
    </row>
    <row r="140" spans="2:65" s="1" customFormat="1" ht="25.5" customHeight="1">
      <c r="B140" s="137"/>
      <c r="C140" s="138" t="s">
        <v>214</v>
      </c>
      <c r="D140" s="138" t="s">
        <v>148</v>
      </c>
      <c r="E140" s="139" t="s">
        <v>545</v>
      </c>
      <c r="F140" s="192" t="s">
        <v>546</v>
      </c>
      <c r="G140" s="192"/>
      <c r="H140" s="192"/>
      <c r="I140" s="192"/>
      <c r="J140" s="140" t="s">
        <v>212</v>
      </c>
      <c r="K140" s="141">
        <v>10</v>
      </c>
      <c r="L140" s="191"/>
      <c r="M140" s="191"/>
      <c r="N140" s="195">
        <f t="shared" si="10"/>
        <v>0</v>
      </c>
      <c r="O140" s="195"/>
      <c r="P140" s="195"/>
      <c r="Q140" s="195"/>
      <c r="R140" s="142"/>
      <c r="T140" s="143" t="s">
        <v>5</v>
      </c>
      <c r="U140" s="40" t="s">
        <v>40</v>
      </c>
      <c r="V140" s="144">
        <v>0.80500000000000005</v>
      </c>
      <c r="W140" s="144">
        <f t="shared" si="11"/>
        <v>8.0500000000000007</v>
      </c>
      <c r="X140" s="144">
        <v>1.58E-3</v>
      </c>
      <c r="Y140" s="144">
        <f t="shared" si="12"/>
        <v>1.5800000000000002E-2</v>
      </c>
      <c r="Z140" s="144">
        <v>0</v>
      </c>
      <c r="AA140" s="145">
        <f t="shared" si="13"/>
        <v>0</v>
      </c>
      <c r="AR140" s="18" t="s">
        <v>152</v>
      </c>
      <c r="AT140" s="18" t="s">
        <v>148</v>
      </c>
      <c r="AU140" s="18" t="s">
        <v>153</v>
      </c>
      <c r="AY140" s="18" t="s">
        <v>147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8" t="s">
        <v>153</v>
      </c>
      <c r="BK140" s="146">
        <f t="shared" si="19"/>
        <v>0</v>
      </c>
      <c r="BL140" s="18" t="s">
        <v>152</v>
      </c>
      <c r="BM140" s="18" t="s">
        <v>547</v>
      </c>
    </row>
    <row r="141" spans="2:65" s="1" customFormat="1" ht="25.5" customHeight="1">
      <c r="B141" s="137"/>
      <c r="C141" s="138" t="s">
        <v>218</v>
      </c>
      <c r="D141" s="138" t="s">
        <v>148</v>
      </c>
      <c r="E141" s="139" t="s">
        <v>548</v>
      </c>
      <c r="F141" s="192" t="s">
        <v>549</v>
      </c>
      <c r="G141" s="192"/>
      <c r="H141" s="192"/>
      <c r="I141" s="192"/>
      <c r="J141" s="140" t="s">
        <v>212</v>
      </c>
      <c r="K141" s="141">
        <v>10</v>
      </c>
      <c r="L141" s="191"/>
      <c r="M141" s="191"/>
      <c r="N141" s="195">
        <f t="shared" si="10"/>
        <v>0</v>
      </c>
      <c r="O141" s="195"/>
      <c r="P141" s="195"/>
      <c r="Q141" s="195"/>
      <c r="R141" s="142"/>
      <c r="T141" s="143" t="s">
        <v>5</v>
      </c>
      <c r="U141" s="40" t="s">
        <v>40</v>
      </c>
      <c r="V141" s="144">
        <v>0.59299999999999997</v>
      </c>
      <c r="W141" s="144">
        <f t="shared" si="11"/>
        <v>5.93</v>
      </c>
      <c r="X141" s="144">
        <v>0</v>
      </c>
      <c r="Y141" s="144">
        <f t="shared" si="12"/>
        <v>0</v>
      </c>
      <c r="Z141" s="144">
        <v>0</v>
      </c>
      <c r="AA141" s="145">
        <f t="shared" si="13"/>
        <v>0</v>
      </c>
      <c r="AR141" s="18" t="s">
        <v>152</v>
      </c>
      <c r="AT141" s="18" t="s">
        <v>148</v>
      </c>
      <c r="AU141" s="18" t="s">
        <v>153</v>
      </c>
      <c r="AY141" s="18" t="s">
        <v>147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8" t="s">
        <v>153</v>
      </c>
      <c r="BK141" s="146">
        <f t="shared" si="19"/>
        <v>0</v>
      </c>
      <c r="BL141" s="18" t="s">
        <v>152</v>
      </c>
      <c r="BM141" s="18" t="s">
        <v>550</v>
      </c>
    </row>
    <row r="142" spans="2:65" s="1" customFormat="1" ht="25.5" customHeight="1">
      <c r="B142" s="137"/>
      <c r="C142" s="138" t="s">
        <v>222</v>
      </c>
      <c r="D142" s="138" t="s">
        <v>148</v>
      </c>
      <c r="E142" s="139" t="s">
        <v>271</v>
      </c>
      <c r="F142" s="192" t="s">
        <v>272</v>
      </c>
      <c r="G142" s="192"/>
      <c r="H142" s="192"/>
      <c r="I142" s="192"/>
      <c r="J142" s="140" t="s">
        <v>268</v>
      </c>
      <c r="K142" s="141">
        <v>6.8769999999999998</v>
      </c>
      <c r="L142" s="191"/>
      <c r="M142" s="191"/>
      <c r="N142" s="195">
        <f t="shared" si="10"/>
        <v>0</v>
      </c>
      <c r="O142" s="195"/>
      <c r="P142" s="195"/>
      <c r="Q142" s="195"/>
      <c r="R142" s="142"/>
      <c r="T142" s="143" t="s">
        <v>5</v>
      </c>
      <c r="U142" s="40" t="s">
        <v>40</v>
      </c>
      <c r="V142" s="144">
        <v>0.59799999999999998</v>
      </c>
      <c r="W142" s="144">
        <f t="shared" si="11"/>
        <v>4.1124459999999994</v>
      </c>
      <c r="X142" s="144">
        <v>0</v>
      </c>
      <c r="Y142" s="144">
        <f t="shared" si="12"/>
        <v>0</v>
      </c>
      <c r="Z142" s="144">
        <v>0</v>
      </c>
      <c r="AA142" s="145">
        <f t="shared" si="13"/>
        <v>0</v>
      </c>
      <c r="AR142" s="18" t="s">
        <v>152</v>
      </c>
      <c r="AT142" s="18" t="s">
        <v>148</v>
      </c>
      <c r="AU142" s="18" t="s">
        <v>153</v>
      </c>
      <c r="AY142" s="18" t="s">
        <v>147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8" t="s">
        <v>153</v>
      </c>
      <c r="BK142" s="146">
        <f t="shared" si="19"/>
        <v>0</v>
      </c>
      <c r="BL142" s="18" t="s">
        <v>152</v>
      </c>
      <c r="BM142" s="18" t="s">
        <v>273</v>
      </c>
    </row>
    <row r="143" spans="2:65" s="1" customFormat="1" ht="25.5" customHeight="1">
      <c r="B143" s="137"/>
      <c r="C143" s="138" t="s">
        <v>10</v>
      </c>
      <c r="D143" s="138" t="s">
        <v>148</v>
      </c>
      <c r="E143" s="139" t="s">
        <v>275</v>
      </c>
      <c r="F143" s="192" t="s">
        <v>276</v>
      </c>
      <c r="G143" s="192"/>
      <c r="H143" s="192"/>
      <c r="I143" s="192"/>
      <c r="J143" s="140" t="s">
        <v>268</v>
      </c>
      <c r="K143" s="141">
        <v>34.384999999999998</v>
      </c>
      <c r="L143" s="191"/>
      <c r="M143" s="191"/>
      <c r="N143" s="195">
        <f t="shared" si="10"/>
        <v>0</v>
      </c>
      <c r="O143" s="195"/>
      <c r="P143" s="195"/>
      <c r="Q143" s="195"/>
      <c r="R143" s="142"/>
      <c r="T143" s="143" t="s">
        <v>5</v>
      </c>
      <c r="U143" s="40" t="s">
        <v>40</v>
      </c>
      <c r="V143" s="144">
        <v>7.0000000000000001E-3</v>
      </c>
      <c r="W143" s="144">
        <f t="shared" si="11"/>
        <v>0.24069499999999999</v>
      </c>
      <c r="X143" s="144">
        <v>0</v>
      </c>
      <c r="Y143" s="144">
        <f t="shared" si="12"/>
        <v>0</v>
      </c>
      <c r="Z143" s="144">
        <v>0</v>
      </c>
      <c r="AA143" s="145">
        <f t="shared" si="13"/>
        <v>0</v>
      </c>
      <c r="AR143" s="18" t="s">
        <v>152</v>
      </c>
      <c r="AT143" s="18" t="s">
        <v>148</v>
      </c>
      <c r="AU143" s="18" t="s">
        <v>153</v>
      </c>
      <c r="AY143" s="18" t="s">
        <v>147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8" t="s">
        <v>153</v>
      </c>
      <c r="BK143" s="146">
        <f t="shared" si="19"/>
        <v>0</v>
      </c>
      <c r="BL143" s="18" t="s">
        <v>152</v>
      </c>
      <c r="BM143" s="18" t="s">
        <v>277</v>
      </c>
    </row>
    <row r="144" spans="2:65" s="1" customFormat="1" ht="25.5" customHeight="1">
      <c r="B144" s="137"/>
      <c r="C144" s="138" t="s">
        <v>229</v>
      </c>
      <c r="D144" s="138" t="s">
        <v>148</v>
      </c>
      <c r="E144" s="139" t="s">
        <v>279</v>
      </c>
      <c r="F144" s="192" t="s">
        <v>280</v>
      </c>
      <c r="G144" s="192"/>
      <c r="H144" s="192"/>
      <c r="I144" s="192"/>
      <c r="J144" s="140" t="s">
        <v>268</v>
      </c>
      <c r="K144" s="141">
        <v>6.8769999999999998</v>
      </c>
      <c r="L144" s="191"/>
      <c r="M144" s="191"/>
      <c r="N144" s="195">
        <f t="shared" si="10"/>
        <v>0</v>
      </c>
      <c r="O144" s="195"/>
      <c r="P144" s="195"/>
      <c r="Q144" s="195"/>
      <c r="R144" s="142"/>
      <c r="T144" s="143" t="s">
        <v>5</v>
      </c>
      <c r="U144" s="40" t="s">
        <v>40</v>
      </c>
      <c r="V144" s="144">
        <v>0.89</v>
      </c>
      <c r="W144" s="144">
        <f t="shared" si="11"/>
        <v>6.1205299999999996</v>
      </c>
      <c r="X144" s="144">
        <v>0</v>
      </c>
      <c r="Y144" s="144">
        <f t="shared" si="12"/>
        <v>0</v>
      </c>
      <c r="Z144" s="144">
        <v>0</v>
      </c>
      <c r="AA144" s="145">
        <f t="shared" si="13"/>
        <v>0</v>
      </c>
      <c r="AR144" s="18" t="s">
        <v>152</v>
      </c>
      <c r="AT144" s="18" t="s">
        <v>148</v>
      </c>
      <c r="AU144" s="18" t="s">
        <v>153</v>
      </c>
      <c r="AY144" s="18" t="s">
        <v>147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8" t="s">
        <v>153</v>
      </c>
      <c r="BK144" s="146">
        <f t="shared" si="19"/>
        <v>0</v>
      </c>
      <c r="BL144" s="18" t="s">
        <v>152</v>
      </c>
      <c r="BM144" s="18" t="s">
        <v>281</v>
      </c>
    </row>
    <row r="145" spans="2:65" s="1" customFormat="1" ht="38.25" customHeight="1">
      <c r="B145" s="137"/>
      <c r="C145" s="138" t="s">
        <v>233</v>
      </c>
      <c r="D145" s="138" t="s">
        <v>148</v>
      </c>
      <c r="E145" s="139" t="s">
        <v>283</v>
      </c>
      <c r="F145" s="192" t="s">
        <v>284</v>
      </c>
      <c r="G145" s="192"/>
      <c r="H145" s="192"/>
      <c r="I145" s="192"/>
      <c r="J145" s="140" t="s">
        <v>268</v>
      </c>
      <c r="K145" s="141">
        <v>20.631</v>
      </c>
      <c r="L145" s="191"/>
      <c r="M145" s="191"/>
      <c r="N145" s="195">
        <f t="shared" si="10"/>
        <v>0</v>
      </c>
      <c r="O145" s="195"/>
      <c r="P145" s="195"/>
      <c r="Q145" s="195"/>
      <c r="R145" s="142"/>
      <c r="T145" s="143" t="s">
        <v>5</v>
      </c>
      <c r="U145" s="40" t="s">
        <v>40</v>
      </c>
      <c r="V145" s="144">
        <v>0.1</v>
      </c>
      <c r="W145" s="144">
        <f t="shared" si="11"/>
        <v>2.0630999999999999</v>
      </c>
      <c r="X145" s="144">
        <v>0</v>
      </c>
      <c r="Y145" s="144">
        <f t="shared" si="12"/>
        <v>0</v>
      </c>
      <c r="Z145" s="144">
        <v>0</v>
      </c>
      <c r="AA145" s="145">
        <f t="shared" si="13"/>
        <v>0</v>
      </c>
      <c r="AR145" s="18" t="s">
        <v>152</v>
      </c>
      <c r="AT145" s="18" t="s">
        <v>148</v>
      </c>
      <c r="AU145" s="18" t="s">
        <v>153</v>
      </c>
      <c r="AY145" s="18" t="s">
        <v>147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8" t="s">
        <v>153</v>
      </c>
      <c r="BK145" s="146">
        <f t="shared" si="19"/>
        <v>0</v>
      </c>
      <c r="BL145" s="18" t="s">
        <v>152</v>
      </c>
      <c r="BM145" s="18" t="s">
        <v>285</v>
      </c>
    </row>
    <row r="146" spans="2:65" s="1" customFormat="1" ht="25.5" customHeight="1">
      <c r="B146" s="137"/>
      <c r="C146" s="138" t="s">
        <v>237</v>
      </c>
      <c r="D146" s="138" t="s">
        <v>148</v>
      </c>
      <c r="E146" s="139" t="s">
        <v>287</v>
      </c>
      <c r="F146" s="192" t="s">
        <v>288</v>
      </c>
      <c r="G146" s="192"/>
      <c r="H146" s="192"/>
      <c r="I146" s="192"/>
      <c r="J146" s="140" t="s">
        <v>268</v>
      </c>
      <c r="K146" s="141">
        <v>6.8769999999999998</v>
      </c>
      <c r="L146" s="191"/>
      <c r="M146" s="191"/>
      <c r="N146" s="195">
        <f t="shared" si="10"/>
        <v>0</v>
      </c>
      <c r="O146" s="195"/>
      <c r="P146" s="195"/>
      <c r="Q146" s="195"/>
      <c r="R146" s="142"/>
      <c r="T146" s="143" t="s">
        <v>5</v>
      </c>
      <c r="U146" s="40" t="s">
        <v>40</v>
      </c>
      <c r="V146" s="144">
        <v>0</v>
      </c>
      <c r="W146" s="144">
        <f t="shared" si="11"/>
        <v>0</v>
      </c>
      <c r="X146" s="144">
        <v>0</v>
      </c>
      <c r="Y146" s="144">
        <f t="shared" si="12"/>
        <v>0</v>
      </c>
      <c r="Z146" s="144">
        <v>0</v>
      </c>
      <c r="AA146" s="145">
        <f t="shared" si="13"/>
        <v>0</v>
      </c>
      <c r="AR146" s="18" t="s">
        <v>152</v>
      </c>
      <c r="AT146" s="18" t="s">
        <v>148</v>
      </c>
      <c r="AU146" s="18" t="s">
        <v>153</v>
      </c>
      <c r="AY146" s="18" t="s">
        <v>147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8" t="s">
        <v>153</v>
      </c>
      <c r="BK146" s="146">
        <f t="shared" si="19"/>
        <v>0</v>
      </c>
      <c r="BL146" s="18" t="s">
        <v>152</v>
      </c>
      <c r="BM146" s="18" t="s">
        <v>289</v>
      </c>
    </row>
    <row r="147" spans="2:65" s="9" customFormat="1" ht="29.85" customHeight="1">
      <c r="B147" s="126"/>
      <c r="C147" s="127"/>
      <c r="D147" s="136" t="s">
        <v>120</v>
      </c>
      <c r="E147" s="136"/>
      <c r="F147" s="136"/>
      <c r="G147" s="136"/>
      <c r="H147" s="136"/>
      <c r="I147" s="136"/>
      <c r="J147" s="136"/>
      <c r="K147" s="136"/>
      <c r="L147" s="136"/>
      <c r="M147" s="136"/>
      <c r="N147" s="193">
        <f>BK147</f>
        <v>0</v>
      </c>
      <c r="O147" s="194"/>
      <c r="P147" s="194"/>
      <c r="Q147" s="194"/>
      <c r="R147" s="129"/>
      <c r="T147" s="130"/>
      <c r="U147" s="127"/>
      <c r="V147" s="127"/>
      <c r="W147" s="131">
        <f>W148</f>
        <v>7.6648560000000003</v>
      </c>
      <c r="X147" s="127"/>
      <c r="Y147" s="131">
        <f>Y148</f>
        <v>0</v>
      </c>
      <c r="Z147" s="127"/>
      <c r="AA147" s="132">
        <f>AA148</f>
        <v>0</v>
      </c>
      <c r="AR147" s="133" t="s">
        <v>81</v>
      </c>
      <c r="AT147" s="134" t="s">
        <v>72</v>
      </c>
      <c r="AU147" s="134" t="s">
        <v>81</v>
      </c>
      <c r="AY147" s="133" t="s">
        <v>147</v>
      </c>
      <c r="BK147" s="135">
        <f>BK148</f>
        <v>0</v>
      </c>
    </row>
    <row r="148" spans="2:65" s="1" customFormat="1" ht="38.25" customHeight="1">
      <c r="B148" s="137"/>
      <c r="C148" s="138" t="s">
        <v>241</v>
      </c>
      <c r="D148" s="138" t="s">
        <v>148</v>
      </c>
      <c r="E148" s="139" t="s">
        <v>291</v>
      </c>
      <c r="F148" s="192" t="s">
        <v>292</v>
      </c>
      <c r="G148" s="192"/>
      <c r="H148" s="192"/>
      <c r="I148" s="192"/>
      <c r="J148" s="140" t="s">
        <v>268</v>
      </c>
      <c r="K148" s="141">
        <v>3.1120000000000001</v>
      </c>
      <c r="L148" s="191"/>
      <c r="M148" s="191"/>
      <c r="N148" s="195">
        <f>ROUND(L148*K148,2)</f>
        <v>0</v>
      </c>
      <c r="O148" s="195"/>
      <c r="P148" s="195"/>
      <c r="Q148" s="195"/>
      <c r="R148" s="142"/>
      <c r="T148" s="143" t="s">
        <v>5</v>
      </c>
      <c r="U148" s="40" t="s">
        <v>40</v>
      </c>
      <c r="V148" s="144">
        <v>2.4630000000000001</v>
      </c>
      <c r="W148" s="144">
        <f>V148*K148</f>
        <v>7.6648560000000003</v>
      </c>
      <c r="X148" s="144">
        <v>0</v>
      </c>
      <c r="Y148" s="144">
        <f>X148*K148</f>
        <v>0</v>
      </c>
      <c r="Z148" s="144">
        <v>0</v>
      </c>
      <c r="AA148" s="145">
        <f>Z148*K148</f>
        <v>0</v>
      </c>
      <c r="AR148" s="18" t="s">
        <v>152</v>
      </c>
      <c r="AT148" s="18" t="s">
        <v>148</v>
      </c>
      <c r="AU148" s="18" t="s">
        <v>153</v>
      </c>
      <c r="AY148" s="18" t="s">
        <v>147</v>
      </c>
      <c r="BE148" s="146">
        <f>IF(U148="základná",N148,0)</f>
        <v>0</v>
      </c>
      <c r="BF148" s="146">
        <f>IF(U148="znížená",N148,0)</f>
        <v>0</v>
      </c>
      <c r="BG148" s="146">
        <f>IF(U148="zákl. prenesená",N148,0)</f>
        <v>0</v>
      </c>
      <c r="BH148" s="146">
        <f>IF(U148="zníž. prenesená",N148,0)</f>
        <v>0</v>
      </c>
      <c r="BI148" s="146">
        <f>IF(U148="nulová",N148,0)</f>
        <v>0</v>
      </c>
      <c r="BJ148" s="18" t="s">
        <v>153</v>
      </c>
      <c r="BK148" s="146">
        <f>ROUND(L148*K148,2)</f>
        <v>0</v>
      </c>
      <c r="BL148" s="18" t="s">
        <v>152</v>
      </c>
      <c r="BM148" s="18" t="s">
        <v>293</v>
      </c>
    </row>
    <row r="149" spans="2:65" s="9" customFormat="1" ht="37.35" customHeight="1">
      <c r="B149" s="126"/>
      <c r="C149" s="127"/>
      <c r="D149" s="128" t="s">
        <v>121</v>
      </c>
      <c r="E149" s="128"/>
      <c r="F149" s="128"/>
      <c r="G149" s="128"/>
      <c r="H149" s="128"/>
      <c r="I149" s="128"/>
      <c r="J149" s="128"/>
      <c r="K149" s="128"/>
      <c r="L149" s="128"/>
      <c r="M149" s="128"/>
      <c r="N149" s="220">
        <f>BK149</f>
        <v>0</v>
      </c>
      <c r="O149" s="221"/>
      <c r="P149" s="221"/>
      <c r="Q149" s="221"/>
      <c r="R149" s="129"/>
      <c r="T149" s="130"/>
      <c r="U149" s="127"/>
      <c r="V149" s="127"/>
      <c r="W149" s="131">
        <f>W150+W166</f>
        <v>140.26039499999999</v>
      </c>
      <c r="X149" s="127"/>
      <c r="Y149" s="131">
        <f>Y150+Y166</f>
        <v>1.6958444499999998</v>
      </c>
      <c r="Z149" s="127"/>
      <c r="AA149" s="132">
        <f>AA150+AA166</f>
        <v>0</v>
      </c>
      <c r="AR149" s="133" t="s">
        <v>153</v>
      </c>
      <c r="AT149" s="134" t="s">
        <v>72</v>
      </c>
      <c r="AU149" s="134" t="s">
        <v>73</v>
      </c>
      <c r="AY149" s="133" t="s">
        <v>147</v>
      </c>
      <c r="BK149" s="135">
        <f>BK150+BK166</f>
        <v>0</v>
      </c>
    </row>
    <row r="150" spans="2:65" s="9" customFormat="1" ht="19.899999999999999" customHeight="1">
      <c r="B150" s="126"/>
      <c r="C150" s="127"/>
      <c r="D150" s="136" t="s">
        <v>498</v>
      </c>
      <c r="E150" s="136"/>
      <c r="F150" s="136"/>
      <c r="G150" s="136"/>
      <c r="H150" s="136"/>
      <c r="I150" s="136"/>
      <c r="J150" s="136"/>
      <c r="K150" s="136"/>
      <c r="L150" s="136"/>
      <c r="M150" s="136"/>
      <c r="N150" s="200">
        <f>BK150</f>
        <v>0</v>
      </c>
      <c r="O150" s="201"/>
      <c r="P150" s="201"/>
      <c r="Q150" s="201"/>
      <c r="R150" s="129"/>
      <c r="T150" s="130"/>
      <c r="U150" s="127"/>
      <c r="V150" s="127"/>
      <c r="W150" s="131">
        <f>SUM(W151:W165)</f>
        <v>102.92505999999999</v>
      </c>
      <c r="X150" s="127"/>
      <c r="Y150" s="131">
        <f>SUM(Y151:Y165)</f>
        <v>1.5401799999999999</v>
      </c>
      <c r="Z150" s="127"/>
      <c r="AA150" s="132">
        <f>SUM(AA151:AA165)</f>
        <v>0</v>
      </c>
      <c r="AR150" s="133" t="s">
        <v>153</v>
      </c>
      <c r="AT150" s="134" t="s">
        <v>72</v>
      </c>
      <c r="AU150" s="134" t="s">
        <v>81</v>
      </c>
      <c r="AY150" s="133" t="s">
        <v>147</v>
      </c>
      <c r="BK150" s="135">
        <f>SUM(BK151:BK165)</f>
        <v>0</v>
      </c>
    </row>
    <row r="151" spans="2:65" s="1" customFormat="1" ht="25.5" customHeight="1">
      <c r="B151" s="137"/>
      <c r="C151" s="138" t="s">
        <v>245</v>
      </c>
      <c r="D151" s="138" t="s">
        <v>148</v>
      </c>
      <c r="E151" s="139" t="s">
        <v>551</v>
      </c>
      <c r="F151" s="192" t="s">
        <v>552</v>
      </c>
      <c r="G151" s="192"/>
      <c r="H151" s="192"/>
      <c r="I151" s="192"/>
      <c r="J151" s="140" t="s">
        <v>212</v>
      </c>
      <c r="K151" s="141">
        <v>142</v>
      </c>
      <c r="L151" s="191"/>
      <c r="M151" s="191"/>
      <c r="N151" s="195">
        <f t="shared" ref="N151:N165" si="20">ROUND(L151*K151,2)</f>
        <v>0</v>
      </c>
      <c r="O151" s="195"/>
      <c r="P151" s="195"/>
      <c r="Q151" s="195"/>
      <c r="R151" s="142"/>
      <c r="T151" s="143" t="s">
        <v>5</v>
      </c>
      <c r="U151" s="40" t="s">
        <v>40</v>
      </c>
      <c r="V151" s="144">
        <v>0.7</v>
      </c>
      <c r="W151" s="144">
        <f t="shared" ref="W151:W165" si="21">V151*K151</f>
        <v>99.399999999999991</v>
      </c>
      <c r="X151" s="144">
        <v>2.1000000000000001E-4</v>
      </c>
      <c r="Y151" s="144">
        <f t="shared" ref="Y151:Y165" si="22">X151*K151</f>
        <v>2.9820000000000003E-2</v>
      </c>
      <c r="Z151" s="144">
        <v>0</v>
      </c>
      <c r="AA151" s="145">
        <f t="shared" ref="AA151:AA165" si="23">Z151*K151</f>
        <v>0</v>
      </c>
      <c r="AR151" s="18" t="s">
        <v>209</v>
      </c>
      <c r="AT151" s="18" t="s">
        <v>148</v>
      </c>
      <c r="AU151" s="18" t="s">
        <v>153</v>
      </c>
      <c r="AY151" s="18" t="s">
        <v>147</v>
      </c>
      <c r="BE151" s="146">
        <f t="shared" ref="BE151:BE165" si="24">IF(U151="základná",N151,0)</f>
        <v>0</v>
      </c>
      <c r="BF151" s="146">
        <f t="shared" ref="BF151:BF165" si="25">IF(U151="znížená",N151,0)</f>
        <v>0</v>
      </c>
      <c r="BG151" s="146">
        <f t="shared" ref="BG151:BG165" si="26">IF(U151="zákl. prenesená",N151,0)</f>
        <v>0</v>
      </c>
      <c r="BH151" s="146">
        <f t="shared" ref="BH151:BH165" si="27">IF(U151="zníž. prenesená",N151,0)</f>
        <v>0</v>
      </c>
      <c r="BI151" s="146">
        <f t="shared" ref="BI151:BI165" si="28">IF(U151="nulová",N151,0)</f>
        <v>0</v>
      </c>
      <c r="BJ151" s="18" t="s">
        <v>153</v>
      </c>
      <c r="BK151" s="146">
        <f t="shared" ref="BK151:BK165" si="29">ROUND(L151*K151,2)</f>
        <v>0</v>
      </c>
      <c r="BL151" s="18" t="s">
        <v>209</v>
      </c>
      <c r="BM151" s="18" t="s">
        <v>553</v>
      </c>
    </row>
    <row r="152" spans="2:65" s="1" customFormat="1" ht="25.5" customHeight="1">
      <c r="B152" s="137"/>
      <c r="C152" s="147" t="s">
        <v>249</v>
      </c>
      <c r="D152" s="147" t="s">
        <v>385</v>
      </c>
      <c r="E152" s="148" t="s">
        <v>554</v>
      </c>
      <c r="F152" s="222" t="s">
        <v>555</v>
      </c>
      <c r="G152" s="222"/>
      <c r="H152" s="222"/>
      <c r="I152" s="222"/>
      <c r="J152" s="149" t="s">
        <v>212</v>
      </c>
      <c r="K152" s="150">
        <v>156.19999999999999</v>
      </c>
      <c r="L152" s="224"/>
      <c r="M152" s="224"/>
      <c r="N152" s="223">
        <f t="shared" si="20"/>
        <v>0</v>
      </c>
      <c r="O152" s="195"/>
      <c r="P152" s="195"/>
      <c r="Q152" s="195"/>
      <c r="R152" s="142"/>
      <c r="T152" s="143" t="s">
        <v>5</v>
      </c>
      <c r="U152" s="40" t="s">
        <v>40</v>
      </c>
      <c r="V152" s="144">
        <v>0</v>
      </c>
      <c r="W152" s="144">
        <f t="shared" si="21"/>
        <v>0</v>
      </c>
      <c r="X152" s="144">
        <v>1E-4</v>
      </c>
      <c r="Y152" s="144">
        <f t="shared" si="22"/>
        <v>1.562E-2</v>
      </c>
      <c r="Z152" s="144">
        <v>0</v>
      </c>
      <c r="AA152" s="145">
        <f t="shared" si="23"/>
        <v>0</v>
      </c>
      <c r="AR152" s="18" t="s">
        <v>274</v>
      </c>
      <c r="AT152" s="18" t="s">
        <v>385</v>
      </c>
      <c r="AU152" s="18" t="s">
        <v>153</v>
      </c>
      <c r="AY152" s="18" t="s">
        <v>147</v>
      </c>
      <c r="BE152" s="146">
        <f t="shared" si="24"/>
        <v>0</v>
      </c>
      <c r="BF152" s="146">
        <f t="shared" si="25"/>
        <v>0</v>
      </c>
      <c r="BG152" s="146">
        <f t="shared" si="26"/>
        <v>0</v>
      </c>
      <c r="BH152" s="146">
        <f t="shared" si="27"/>
        <v>0</v>
      </c>
      <c r="BI152" s="146">
        <f t="shared" si="28"/>
        <v>0</v>
      </c>
      <c r="BJ152" s="18" t="s">
        <v>153</v>
      </c>
      <c r="BK152" s="146">
        <f t="shared" si="29"/>
        <v>0</v>
      </c>
      <c r="BL152" s="18" t="s">
        <v>209</v>
      </c>
      <c r="BM152" s="18" t="s">
        <v>556</v>
      </c>
    </row>
    <row r="153" spans="2:65" s="1" customFormat="1" ht="25.5" customHeight="1">
      <c r="B153" s="137"/>
      <c r="C153" s="147" t="s">
        <v>253</v>
      </c>
      <c r="D153" s="147" t="s">
        <v>385</v>
      </c>
      <c r="E153" s="148" t="s">
        <v>557</v>
      </c>
      <c r="F153" s="222" t="s">
        <v>558</v>
      </c>
      <c r="G153" s="222"/>
      <c r="H153" s="222"/>
      <c r="I153" s="222"/>
      <c r="J153" s="149" t="s">
        <v>306</v>
      </c>
      <c r="K153" s="150">
        <v>10</v>
      </c>
      <c r="L153" s="224"/>
      <c r="M153" s="224"/>
      <c r="N153" s="223">
        <f t="shared" si="20"/>
        <v>0</v>
      </c>
      <c r="O153" s="195"/>
      <c r="P153" s="195"/>
      <c r="Q153" s="195"/>
      <c r="R153" s="142"/>
      <c r="T153" s="143" t="s">
        <v>5</v>
      </c>
      <c r="U153" s="40" t="s">
        <v>40</v>
      </c>
      <c r="V153" s="144">
        <v>0</v>
      </c>
      <c r="W153" s="144">
        <f t="shared" si="21"/>
        <v>0</v>
      </c>
      <c r="X153" s="144">
        <v>2.2749999999999999E-2</v>
      </c>
      <c r="Y153" s="144">
        <f t="shared" si="22"/>
        <v>0.22749999999999998</v>
      </c>
      <c r="Z153" s="144">
        <v>0</v>
      </c>
      <c r="AA153" s="145">
        <f t="shared" si="23"/>
        <v>0</v>
      </c>
      <c r="AR153" s="18" t="s">
        <v>274</v>
      </c>
      <c r="AT153" s="18" t="s">
        <v>385</v>
      </c>
      <c r="AU153" s="18" t="s">
        <v>153</v>
      </c>
      <c r="AY153" s="18" t="s">
        <v>147</v>
      </c>
      <c r="BE153" s="146">
        <f t="shared" si="24"/>
        <v>0</v>
      </c>
      <c r="BF153" s="146">
        <f t="shared" si="25"/>
        <v>0</v>
      </c>
      <c r="BG153" s="146">
        <f t="shared" si="26"/>
        <v>0</v>
      </c>
      <c r="BH153" s="146">
        <f t="shared" si="27"/>
        <v>0</v>
      </c>
      <c r="BI153" s="146">
        <f t="shared" si="28"/>
        <v>0</v>
      </c>
      <c r="BJ153" s="18" t="s">
        <v>153</v>
      </c>
      <c r="BK153" s="146">
        <f t="shared" si="29"/>
        <v>0</v>
      </c>
      <c r="BL153" s="18" t="s">
        <v>209</v>
      </c>
      <c r="BM153" s="18" t="s">
        <v>559</v>
      </c>
    </row>
    <row r="154" spans="2:65" s="1" customFormat="1" ht="25.5" customHeight="1">
      <c r="B154" s="137"/>
      <c r="C154" s="147" t="s">
        <v>257</v>
      </c>
      <c r="D154" s="147" t="s">
        <v>385</v>
      </c>
      <c r="E154" s="148" t="s">
        <v>560</v>
      </c>
      <c r="F154" s="222" t="s">
        <v>561</v>
      </c>
      <c r="G154" s="222"/>
      <c r="H154" s="222"/>
      <c r="I154" s="222"/>
      <c r="J154" s="149" t="s">
        <v>306</v>
      </c>
      <c r="K154" s="150">
        <v>1</v>
      </c>
      <c r="L154" s="224"/>
      <c r="M154" s="224"/>
      <c r="N154" s="223">
        <f t="shared" si="20"/>
        <v>0</v>
      </c>
      <c r="O154" s="195"/>
      <c r="P154" s="195"/>
      <c r="Q154" s="195"/>
      <c r="R154" s="142"/>
      <c r="T154" s="143" t="s">
        <v>5</v>
      </c>
      <c r="U154" s="40" t="s">
        <v>40</v>
      </c>
      <c r="V154" s="144">
        <v>0</v>
      </c>
      <c r="W154" s="144">
        <f t="shared" si="21"/>
        <v>0</v>
      </c>
      <c r="X154" s="144">
        <v>2.2749999999999999E-2</v>
      </c>
      <c r="Y154" s="144">
        <f t="shared" si="22"/>
        <v>2.2749999999999999E-2</v>
      </c>
      <c r="Z154" s="144">
        <v>0</v>
      </c>
      <c r="AA154" s="145">
        <f t="shared" si="23"/>
        <v>0</v>
      </c>
      <c r="AR154" s="18" t="s">
        <v>274</v>
      </c>
      <c r="AT154" s="18" t="s">
        <v>385</v>
      </c>
      <c r="AU154" s="18" t="s">
        <v>153</v>
      </c>
      <c r="AY154" s="18" t="s">
        <v>147</v>
      </c>
      <c r="BE154" s="146">
        <f t="shared" si="24"/>
        <v>0</v>
      </c>
      <c r="BF154" s="146">
        <f t="shared" si="25"/>
        <v>0</v>
      </c>
      <c r="BG154" s="146">
        <f t="shared" si="26"/>
        <v>0</v>
      </c>
      <c r="BH154" s="146">
        <f t="shared" si="27"/>
        <v>0</v>
      </c>
      <c r="BI154" s="146">
        <f t="shared" si="28"/>
        <v>0</v>
      </c>
      <c r="BJ154" s="18" t="s">
        <v>153</v>
      </c>
      <c r="BK154" s="146">
        <f t="shared" si="29"/>
        <v>0</v>
      </c>
      <c r="BL154" s="18" t="s">
        <v>209</v>
      </c>
      <c r="BM154" s="18" t="s">
        <v>562</v>
      </c>
    </row>
    <row r="155" spans="2:65" s="1" customFormat="1" ht="25.5" customHeight="1">
      <c r="B155" s="137"/>
      <c r="C155" s="147" t="s">
        <v>261</v>
      </c>
      <c r="D155" s="147" t="s">
        <v>385</v>
      </c>
      <c r="E155" s="148" t="s">
        <v>563</v>
      </c>
      <c r="F155" s="222" t="s">
        <v>564</v>
      </c>
      <c r="G155" s="222"/>
      <c r="H155" s="222"/>
      <c r="I155" s="222"/>
      <c r="J155" s="149" t="s">
        <v>306</v>
      </c>
      <c r="K155" s="150">
        <v>5</v>
      </c>
      <c r="L155" s="224"/>
      <c r="M155" s="224"/>
      <c r="N155" s="223">
        <f t="shared" si="20"/>
        <v>0</v>
      </c>
      <c r="O155" s="195"/>
      <c r="P155" s="195"/>
      <c r="Q155" s="195"/>
      <c r="R155" s="142"/>
      <c r="T155" s="143" t="s">
        <v>5</v>
      </c>
      <c r="U155" s="40" t="s">
        <v>40</v>
      </c>
      <c r="V155" s="144">
        <v>0</v>
      </c>
      <c r="W155" s="144">
        <f t="shared" si="21"/>
        <v>0</v>
      </c>
      <c r="X155" s="144">
        <v>9.4469999999999998E-2</v>
      </c>
      <c r="Y155" s="144">
        <f t="shared" si="22"/>
        <v>0.47234999999999999</v>
      </c>
      <c r="Z155" s="144">
        <v>0</v>
      </c>
      <c r="AA155" s="145">
        <f t="shared" si="23"/>
        <v>0</v>
      </c>
      <c r="AR155" s="18" t="s">
        <v>274</v>
      </c>
      <c r="AT155" s="18" t="s">
        <v>385</v>
      </c>
      <c r="AU155" s="18" t="s">
        <v>153</v>
      </c>
      <c r="AY155" s="18" t="s">
        <v>147</v>
      </c>
      <c r="BE155" s="146">
        <f t="shared" si="24"/>
        <v>0</v>
      </c>
      <c r="BF155" s="146">
        <f t="shared" si="25"/>
        <v>0</v>
      </c>
      <c r="BG155" s="146">
        <f t="shared" si="26"/>
        <v>0</v>
      </c>
      <c r="BH155" s="146">
        <f t="shared" si="27"/>
        <v>0</v>
      </c>
      <c r="BI155" s="146">
        <f t="shared" si="28"/>
        <v>0</v>
      </c>
      <c r="BJ155" s="18" t="s">
        <v>153</v>
      </c>
      <c r="BK155" s="146">
        <f t="shared" si="29"/>
        <v>0</v>
      </c>
      <c r="BL155" s="18" t="s">
        <v>209</v>
      </c>
      <c r="BM155" s="18" t="s">
        <v>565</v>
      </c>
    </row>
    <row r="156" spans="2:65" s="1" customFormat="1" ht="25.5" customHeight="1">
      <c r="B156" s="137"/>
      <c r="C156" s="147" t="s">
        <v>265</v>
      </c>
      <c r="D156" s="147" t="s">
        <v>385</v>
      </c>
      <c r="E156" s="148" t="s">
        <v>566</v>
      </c>
      <c r="F156" s="222" t="s">
        <v>567</v>
      </c>
      <c r="G156" s="222"/>
      <c r="H156" s="222"/>
      <c r="I156" s="222"/>
      <c r="J156" s="149" t="s">
        <v>306</v>
      </c>
      <c r="K156" s="150">
        <v>2</v>
      </c>
      <c r="L156" s="224"/>
      <c r="M156" s="224"/>
      <c r="N156" s="223">
        <f t="shared" si="20"/>
        <v>0</v>
      </c>
      <c r="O156" s="195"/>
      <c r="P156" s="195"/>
      <c r="Q156" s="195"/>
      <c r="R156" s="142"/>
      <c r="T156" s="143" t="s">
        <v>5</v>
      </c>
      <c r="U156" s="40" t="s">
        <v>40</v>
      </c>
      <c r="V156" s="144">
        <v>0</v>
      </c>
      <c r="W156" s="144">
        <f t="shared" si="21"/>
        <v>0</v>
      </c>
      <c r="X156" s="144">
        <v>4.0849999999999997E-2</v>
      </c>
      <c r="Y156" s="144">
        <f t="shared" si="22"/>
        <v>8.1699999999999995E-2</v>
      </c>
      <c r="Z156" s="144">
        <v>0</v>
      </c>
      <c r="AA156" s="145">
        <f t="shared" si="23"/>
        <v>0</v>
      </c>
      <c r="AR156" s="18" t="s">
        <v>274</v>
      </c>
      <c r="AT156" s="18" t="s">
        <v>385</v>
      </c>
      <c r="AU156" s="18" t="s">
        <v>153</v>
      </c>
      <c r="AY156" s="18" t="s">
        <v>147</v>
      </c>
      <c r="BE156" s="146">
        <f t="shared" si="24"/>
        <v>0</v>
      </c>
      <c r="BF156" s="146">
        <f t="shared" si="25"/>
        <v>0</v>
      </c>
      <c r="BG156" s="146">
        <f t="shared" si="26"/>
        <v>0</v>
      </c>
      <c r="BH156" s="146">
        <f t="shared" si="27"/>
        <v>0</v>
      </c>
      <c r="BI156" s="146">
        <f t="shared" si="28"/>
        <v>0</v>
      </c>
      <c r="BJ156" s="18" t="s">
        <v>153</v>
      </c>
      <c r="BK156" s="146">
        <f t="shared" si="29"/>
        <v>0</v>
      </c>
      <c r="BL156" s="18" t="s">
        <v>209</v>
      </c>
      <c r="BM156" s="18" t="s">
        <v>568</v>
      </c>
    </row>
    <row r="157" spans="2:65" s="1" customFormat="1" ht="25.5" customHeight="1">
      <c r="B157" s="137"/>
      <c r="C157" s="147" t="s">
        <v>270</v>
      </c>
      <c r="D157" s="147" t="s">
        <v>385</v>
      </c>
      <c r="E157" s="148" t="s">
        <v>569</v>
      </c>
      <c r="F157" s="222" t="s">
        <v>570</v>
      </c>
      <c r="G157" s="222"/>
      <c r="H157" s="222"/>
      <c r="I157" s="222"/>
      <c r="J157" s="149" t="s">
        <v>306</v>
      </c>
      <c r="K157" s="150">
        <v>1</v>
      </c>
      <c r="L157" s="224"/>
      <c r="M157" s="224"/>
      <c r="N157" s="223">
        <f t="shared" si="20"/>
        <v>0</v>
      </c>
      <c r="O157" s="195"/>
      <c r="P157" s="195"/>
      <c r="Q157" s="195"/>
      <c r="R157" s="142"/>
      <c r="T157" s="143" t="s">
        <v>5</v>
      </c>
      <c r="U157" s="40" t="s">
        <v>40</v>
      </c>
      <c r="V157" s="144">
        <v>0</v>
      </c>
      <c r="W157" s="144">
        <f t="shared" si="21"/>
        <v>0</v>
      </c>
      <c r="X157" s="144">
        <v>7.6420000000000002E-2</v>
      </c>
      <c r="Y157" s="144">
        <f t="shared" si="22"/>
        <v>7.6420000000000002E-2</v>
      </c>
      <c r="Z157" s="144">
        <v>0</v>
      </c>
      <c r="AA157" s="145">
        <f t="shared" si="23"/>
        <v>0</v>
      </c>
      <c r="AR157" s="18" t="s">
        <v>274</v>
      </c>
      <c r="AT157" s="18" t="s">
        <v>385</v>
      </c>
      <c r="AU157" s="18" t="s">
        <v>153</v>
      </c>
      <c r="AY157" s="18" t="s">
        <v>147</v>
      </c>
      <c r="BE157" s="146">
        <f t="shared" si="24"/>
        <v>0</v>
      </c>
      <c r="BF157" s="146">
        <f t="shared" si="25"/>
        <v>0</v>
      </c>
      <c r="BG157" s="146">
        <f t="shared" si="26"/>
        <v>0</v>
      </c>
      <c r="BH157" s="146">
        <f t="shared" si="27"/>
        <v>0</v>
      </c>
      <c r="BI157" s="146">
        <f t="shared" si="28"/>
        <v>0</v>
      </c>
      <c r="BJ157" s="18" t="s">
        <v>153</v>
      </c>
      <c r="BK157" s="146">
        <f t="shared" si="29"/>
        <v>0</v>
      </c>
      <c r="BL157" s="18" t="s">
        <v>209</v>
      </c>
      <c r="BM157" s="18" t="s">
        <v>571</v>
      </c>
    </row>
    <row r="158" spans="2:65" s="1" customFormat="1" ht="25.5" customHeight="1">
      <c r="B158" s="137"/>
      <c r="C158" s="147" t="s">
        <v>274</v>
      </c>
      <c r="D158" s="147" t="s">
        <v>385</v>
      </c>
      <c r="E158" s="148" t="s">
        <v>572</v>
      </c>
      <c r="F158" s="222" t="s">
        <v>573</v>
      </c>
      <c r="G158" s="222"/>
      <c r="H158" s="222"/>
      <c r="I158" s="222"/>
      <c r="J158" s="149" t="s">
        <v>306</v>
      </c>
      <c r="K158" s="150">
        <v>8</v>
      </c>
      <c r="L158" s="224"/>
      <c r="M158" s="224"/>
      <c r="N158" s="223">
        <f t="shared" si="20"/>
        <v>0</v>
      </c>
      <c r="O158" s="195"/>
      <c r="P158" s="195"/>
      <c r="Q158" s="195"/>
      <c r="R158" s="142"/>
      <c r="T158" s="143" t="s">
        <v>5</v>
      </c>
      <c r="U158" s="40" t="s">
        <v>40</v>
      </c>
      <c r="V158" s="144">
        <v>0</v>
      </c>
      <c r="W158" s="144">
        <f t="shared" si="21"/>
        <v>0</v>
      </c>
      <c r="X158" s="144">
        <v>3.2460000000000003E-2</v>
      </c>
      <c r="Y158" s="144">
        <f t="shared" si="22"/>
        <v>0.25968000000000002</v>
      </c>
      <c r="Z158" s="144">
        <v>0</v>
      </c>
      <c r="AA158" s="145">
        <f t="shared" si="23"/>
        <v>0</v>
      </c>
      <c r="AR158" s="18" t="s">
        <v>274</v>
      </c>
      <c r="AT158" s="18" t="s">
        <v>385</v>
      </c>
      <c r="AU158" s="18" t="s">
        <v>153</v>
      </c>
      <c r="AY158" s="18" t="s">
        <v>147</v>
      </c>
      <c r="BE158" s="146">
        <f t="shared" si="24"/>
        <v>0</v>
      </c>
      <c r="BF158" s="146">
        <f t="shared" si="25"/>
        <v>0</v>
      </c>
      <c r="BG158" s="146">
        <f t="shared" si="26"/>
        <v>0</v>
      </c>
      <c r="BH158" s="146">
        <f t="shared" si="27"/>
        <v>0</v>
      </c>
      <c r="BI158" s="146">
        <f t="shared" si="28"/>
        <v>0</v>
      </c>
      <c r="BJ158" s="18" t="s">
        <v>153</v>
      </c>
      <c r="BK158" s="146">
        <f t="shared" si="29"/>
        <v>0</v>
      </c>
      <c r="BL158" s="18" t="s">
        <v>209</v>
      </c>
      <c r="BM158" s="18" t="s">
        <v>574</v>
      </c>
    </row>
    <row r="159" spans="2:65" s="1" customFormat="1" ht="25.5" customHeight="1">
      <c r="B159" s="137"/>
      <c r="C159" s="147" t="s">
        <v>278</v>
      </c>
      <c r="D159" s="147" t="s">
        <v>385</v>
      </c>
      <c r="E159" s="148" t="s">
        <v>575</v>
      </c>
      <c r="F159" s="222" t="s">
        <v>576</v>
      </c>
      <c r="G159" s="222"/>
      <c r="H159" s="222"/>
      <c r="I159" s="222"/>
      <c r="J159" s="149" t="s">
        <v>306</v>
      </c>
      <c r="K159" s="150">
        <v>3</v>
      </c>
      <c r="L159" s="224"/>
      <c r="M159" s="224"/>
      <c r="N159" s="223">
        <f t="shared" si="20"/>
        <v>0</v>
      </c>
      <c r="O159" s="195"/>
      <c r="P159" s="195"/>
      <c r="Q159" s="195"/>
      <c r="R159" s="142"/>
      <c r="T159" s="143" t="s">
        <v>5</v>
      </c>
      <c r="U159" s="40" t="s">
        <v>40</v>
      </c>
      <c r="V159" s="144">
        <v>0</v>
      </c>
      <c r="W159" s="144">
        <f t="shared" si="21"/>
        <v>0</v>
      </c>
      <c r="X159" s="144">
        <v>2.9159999999999998E-2</v>
      </c>
      <c r="Y159" s="144">
        <f t="shared" si="22"/>
        <v>8.7480000000000002E-2</v>
      </c>
      <c r="Z159" s="144">
        <v>0</v>
      </c>
      <c r="AA159" s="145">
        <f t="shared" si="23"/>
        <v>0</v>
      </c>
      <c r="AR159" s="18" t="s">
        <v>274</v>
      </c>
      <c r="AT159" s="18" t="s">
        <v>385</v>
      </c>
      <c r="AU159" s="18" t="s">
        <v>153</v>
      </c>
      <c r="AY159" s="18" t="s">
        <v>147</v>
      </c>
      <c r="BE159" s="146">
        <f t="shared" si="24"/>
        <v>0</v>
      </c>
      <c r="BF159" s="146">
        <f t="shared" si="25"/>
        <v>0</v>
      </c>
      <c r="BG159" s="146">
        <f t="shared" si="26"/>
        <v>0</v>
      </c>
      <c r="BH159" s="146">
        <f t="shared" si="27"/>
        <v>0</v>
      </c>
      <c r="BI159" s="146">
        <f t="shared" si="28"/>
        <v>0</v>
      </c>
      <c r="BJ159" s="18" t="s">
        <v>153</v>
      </c>
      <c r="BK159" s="146">
        <f t="shared" si="29"/>
        <v>0</v>
      </c>
      <c r="BL159" s="18" t="s">
        <v>209</v>
      </c>
      <c r="BM159" s="18" t="s">
        <v>577</v>
      </c>
    </row>
    <row r="160" spans="2:65" s="1" customFormat="1" ht="25.5" customHeight="1">
      <c r="B160" s="137"/>
      <c r="C160" s="147" t="s">
        <v>282</v>
      </c>
      <c r="D160" s="147" t="s">
        <v>385</v>
      </c>
      <c r="E160" s="148" t="s">
        <v>578</v>
      </c>
      <c r="F160" s="222" t="s">
        <v>579</v>
      </c>
      <c r="G160" s="222"/>
      <c r="H160" s="222"/>
      <c r="I160" s="222"/>
      <c r="J160" s="149" t="s">
        <v>306</v>
      </c>
      <c r="K160" s="150">
        <v>1</v>
      </c>
      <c r="L160" s="224"/>
      <c r="M160" s="224"/>
      <c r="N160" s="223">
        <f t="shared" si="20"/>
        <v>0</v>
      </c>
      <c r="O160" s="195"/>
      <c r="P160" s="195"/>
      <c r="Q160" s="195"/>
      <c r="R160" s="142"/>
      <c r="T160" s="143" t="s">
        <v>5</v>
      </c>
      <c r="U160" s="40" t="s">
        <v>40</v>
      </c>
      <c r="V160" s="144">
        <v>0</v>
      </c>
      <c r="W160" s="144">
        <f t="shared" si="21"/>
        <v>0</v>
      </c>
      <c r="X160" s="144">
        <v>5.2609999999999997E-2</v>
      </c>
      <c r="Y160" s="144">
        <f t="shared" si="22"/>
        <v>5.2609999999999997E-2</v>
      </c>
      <c r="Z160" s="144">
        <v>0</v>
      </c>
      <c r="AA160" s="145">
        <f t="shared" si="23"/>
        <v>0</v>
      </c>
      <c r="AR160" s="18" t="s">
        <v>274</v>
      </c>
      <c r="AT160" s="18" t="s">
        <v>385</v>
      </c>
      <c r="AU160" s="18" t="s">
        <v>153</v>
      </c>
      <c r="AY160" s="18" t="s">
        <v>147</v>
      </c>
      <c r="BE160" s="146">
        <f t="shared" si="24"/>
        <v>0</v>
      </c>
      <c r="BF160" s="146">
        <f t="shared" si="25"/>
        <v>0</v>
      </c>
      <c r="BG160" s="146">
        <f t="shared" si="26"/>
        <v>0</v>
      </c>
      <c r="BH160" s="146">
        <f t="shared" si="27"/>
        <v>0</v>
      </c>
      <c r="BI160" s="146">
        <f t="shared" si="28"/>
        <v>0</v>
      </c>
      <c r="BJ160" s="18" t="s">
        <v>153</v>
      </c>
      <c r="BK160" s="146">
        <f t="shared" si="29"/>
        <v>0</v>
      </c>
      <c r="BL160" s="18" t="s">
        <v>209</v>
      </c>
      <c r="BM160" s="18" t="s">
        <v>580</v>
      </c>
    </row>
    <row r="161" spans="2:65" s="1" customFormat="1" ht="25.5" customHeight="1">
      <c r="B161" s="137"/>
      <c r="C161" s="147" t="s">
        <v>286</v>
      </c>
      <c r="D161" s="147" t="s">
        <v>385</v>
      </c>
      <c r="E161" s="148" t="s">
        <v>581</v>
      </c>
      <c r="F161" s="222" t="s">
        <v>582</v>
      </c>
      <c r="G161" s="222"/>
      <c r="H161" s="222"/>
      <c r="I161" s="222"/>
      <c r="J161" s="149" t="s">
        <v>306</v>
      </c>
      <c r="K161" s="150">
        <v>1</v>
      </c>
      <c r="L161" s="224"/>
      <c r="M161" s="224"/>
      <c r="N161" s="223">
        <f t="shared" si="20"/>
        <v>0</v>
      </c>
      <c r="O161" s="195"/>
      <c r="P161" s="195"/>
      <c r="Q161" s="195"/>
      <c r="R161" s="142"/>
      <c r="T161" s="143" t="s">
        <v>5</v>
      </c>
      <c r="U161" s="40" t="s">
        <v>40</v>
      </c>
      <c r="V161" s="144">
        <v>0</v>
      </c>
      <c r="W161" s="144">
        <f t="shared" si="21"/>
        <v>0</v>
      </c>
      <c r="X161" s="144">
        <v>5.2609999999999997E-2</v>
      </c>
      <c r="Y161" s="144">
        <f t="shared" si="22"/>
        <v>5.2609999999999997E-2</v>
      </c>
      <c r="Z161" s="144">
        <v>0</v>
      </c>
      <c r="AA161" s="145">
        <f t="shared" si="23"/>
        <v>0</v>
      </c>
      <c r="AR161" s="18" t="s">
        <v>274</v>
      </c>
      <c r="AT161" s="18" t="s">
        <v>385</v>
      </c>
      <c r="AU161" s="18" t="s">
        <v>153</v>
      </c>
      <c r="AY161" s="18" t="s">
        <v>147</v>
      </c>
      <c r="BE161" s="146">
        <f t="shared" si="24"/>
        <v>0</v>
      </c>
      <c r="BF161" s="146">
        <f t="shared" si="25"/>
        <v>0</v>
      </c>
      <c r="BG161" s="146">
        <f t="shared" si="26"/>
        <v>0</v>
      </c>
      <c r="BH161" s="146">
        <f t="shared" si="27"/>
        <v>0</v>
      </c>
      <c r="BI161" s="146">
        <f t="shared" si="28"/>
        <v>0</v>
      </c>
      <c r="BJ161" s="18" t="s">
        <v>153</v>
      </c>
      <c r="BK161" s="146">
        <f t="shared" si="29"/>
        <v>0</v>
      </c>
      <c r="BL161" s="18" t="s">
        <v>209</v>
      </c>
      <c r="BM161" s="18" t="s">
        <v>583</v>
      </c>
    </row>
    <row r="162" spans="2:65" s="1" customFormat="1" ht="25.5" customHeight="1">
      <c r="B162" s="137"/>
      <c r="C162" s="147" t="s">
        <v>290</v>
      </c>
      <c r="D162" s="147" t="s">
        <v>385</v>
      </c>
      <c r="E162" s="148" t="s">
        <v>584</v>
      </c>
      <c r="F162" s="222" t="s">
        <v>585</v>
      </c>
      <c r="G162" s="222"/>
      <c r="H162" s="222"/>
      <c r="I162" s="222"/>
      <c r="J162" s="149" t="s">
        <v>306</v>
      </c>
      <c r="K162" s="150">
        <v>1</v>
      </c>
      <c r="L162" s="224"/>
      <c r="M162" s="224"/>
      <c r="N162" s="223">
        <f t="shared" si="20"/>
        <v>0</v>
      </c>
      <c r="O162" s="195"/>
      <c r="P162" s="195"/>
      <c r="Q162" s="195"/>
      <c r="R162" s="142"/>
      <c r="T162" s="143" t="s">
        <v>5</v>
      </c>
      <c r="U162" s="40" t="s">
        <v>40</v>
      </c>
      <c r="V162" s="144">
        <v>0</v>
      </c>
      <c r="W162" s="144">
        <f t="shared" si="21"/>
        <v>0</v>
      </c>
      <c r="X162" s="144">
        <v>5.3879999999999997E-2</v>
      </c>
      <c r="Y162" s="144">
        <f t="shared" si="22"/>
        <v>5.3879999999999997E-2</v>
      </c>
      <c r="Z162" s="144">
        <v>0</v>
      </c>
      <c r="AA162" s="145">
        <f t="shared" si="23"/>
        <v>0</v>
      </c>
      <c r="AR162" s="18" t="s">
        <v>274</v>
      </c>
      <c r="AT162" s="18" t="s">
        <v>385</v>
      </c>
      <c r="AU162" s="18" t="s">
        <v>153</v>
      </c>
      <c r="AY162" s="18" t="s">
        <v>147</v>
      </c>
      <c r="BE162" s="146">
        <f t="shared" si="24"/>
        <v>0</v>
      </c>
      <c r="BF162" s="146">
        <f t="shared" si="25"/>
        <v>0</v>
      </c>
      <c r="BG162" s="146">
        <f t="shared" si="26"/>
        <v>0</v>
      </c>
      <c r="BH162" s="146">
        <f t="shared" si="27"/>
        <v>0</v>
      </c>
      <c r="BI162" s="146">
        <f t="shared" si="28"/>
        <v>0</v>
      </c>
      <c r="BJ162" s="18" t="s">
        <v>153</v>
      </c>
      <c r="BK162" s="146">
        <f t="shared" si="29"/>
        <v>0</v>
      </c>
      <c r="BL162" s="18" t="s">
        <v>209</v>
      </c>
      <c r="BM162" s="18" t="s">
        <v>586</v>
      </c>
    </row>
    <row r="163" spans="2:65" s="1" customFormat="1" ht="25.5" customHeight="1">
      <c r="B163" s="137"/>
      <c r="C163" s="147" t="s">
        <v>294</v>
      </c>
      <c r="D163" s="147" t="s">
        <v>385</v>
      </c>
      <c r="E163" s="148" t="s">
        <v>587</v>
      </c>
      <c r="F163" s="222" t="s">
        <v>588</v>
      </c>
      <c r="G163" s="222"/>
      <c r="H163" s="222"/>
      <c r="I163" s="222"/>
      <c r="J163" s="149" t="s">
        <v>306</v>
      </c>
      <c r="K163" s="150">
        <v>1</v>
      </c>
      <c r="L163" s="224"/>
      <c r="M163" s="224"/>
      <c r="N163" s="223">
        <f t="shared" si="20"/>
        <v>0</v>
      </c>
      <c r="O163" s="195"/>
      <c r="P163" s="195"/>
      <c r="Q163" s="195"/>
      <c r="R163" s="142"/>
      <c r="T163" s="143" t="s">
        <v>5</v>
      </c>
      <c r="U163" s="40" t="s">
        <v>40</v>
      </c>
      <c r="V163" s="144">
        <v>0</v>
      </c>
      <c r="W163" s="144">
        <f t="shared" si="21"/>
        <v>0</v>
      </c>
      <c r="X163" s="144">
        <v>5.3879999999999997E-2</v>
      </c>
      <c r="Y163" s="144">
        <f t="shared" si="22"/>
        <v>5.3879999999999997E-2</v>
      </c>
      <c r="Z163" s="144">
        <v>0</v>
      </c>
      <c r="AA163" s="145">
        <f t="shared" si="23"/>
        <v>0</v>
      </c>
      <c r="AR163" s="18" t="s">
        <v>274</v>
      </c>
      <c r="AT163" s="18" t="s">
        <v>385</v>
      </c>
      <c r="AU163" s="18" t="s">
        <v>153</v>
      </c>
      <c r="AY163" s="18" t="s">
        <v>147</v>
      </c>
      <c r="BE163" s="146">
        <f t="shared" si="24"/>
        <v>0</v>
      </c>
      <c r="BF163" s="146">
        <f t="shared" si="25"/>
        <v>0</v>
      </c>
      <c r="BG163" s="146">
        <f t="shared" si="26"/>
        <v>0</v>
      </c>
      <c r="BH163" s="146">
        <f t="shared" si="27"/>
        <v>0</v>
      </c>
      <c r="BI163" s="146">
        <f t="shared" si="28"/>
        <v>0</v>
      </c>
      <c r="BJ163" s="18" t="s">
        <v>153</v>
      </c>
      <c r="BK163" s="146">
        <f t="shared" si="29"/>
        <v>0</v>
      </c>
      <c r="BL163" s="18" t="s">
        <v>209</v>
      </c>
      <c r="BM163" s="18" t="s">
        <v>589</v>
      </c>
    </row>
    <row r="164" spans="2:65" s="1" customFormat="1" ht="25.5" customHeight="1">
      <c r="B164" s="137"/>
      <c r="C164" s="147" t="s">
        <v>299</v>
      </c>
      <c r="D164" s="147" t="s">
        <v>385</v>
      </c>
      <c r="E164" s="148" t="s">
        <v>590</v>
      </c>
      <c r="F164" s="222" t="s">
        <v>591</v>
      </c>
      <c r="G164" s="222"/>
      <c r="H164" s="222"/>
      <c r="I164" s="222"/>
      <c r="J164" s="149" t="s">
        <v>306</v>
      </c>
      <c r="K164" s="150">
        <v>1</v>
      </c>
      <c r="L164" s="224"/>
      <c r="M164" s="224"/>
      <c r="N164" s="223">
        <f t="shared" si="20"/>
        <v>0</v>
      </c>
      <c r="O164" s="195"/>
      <c r="P164" s="195"/>
      <c r="Q164" s="195"/>
      <c r="R164" s="142"/>
      <c r="T164" s="143" t="s">
        <v>5</v>
      </c>
      <c r="U164" s="40" t="s">
        <v>40</v>
      </c>
      <c r="V164" s="144">
        <v>0</v>
      </c>
      <c r="W164" s="144">
        <f t="shared" si="21"/>
        <v>0</v>
      </c>
      <c r="X164" s="144">
        <v>5.3879999999999997E-2</v>
      </c>
      <c r="Y164" s="144">
        <f t="shared" si="22"/>
        <v>5.3879999999999997E-2</v>
      </c>
      <c r="Z164" s="144">
        <v>0</v>
      </c>
      <c r="AA164" s="145">
        <f t="shared" si="23"/>
        <v>0</v>
      </c>
      <c r="AR164" s="18" t="s">
        <v>274</v>
      </c>
      <c r="AT164" s="18" t="s">
        <v>385</v>
      </c>
      <c r="AU164" s="18" t="s">
        <v>153</v>
      </c>
      <c r="AY164" s="18" t="s">
        <v>147</v>
      </c>
      <c r="BE164" s="146">
        <f t="shared" si="24"/>
        <v>0</v>
      </c>
      <c r="BF164" s="146">
        <f t="shared" si="25"/>
        <v>0</v>
      </c>
      <c r="BG164" s="146">
        <f t="shared" si="26"/>
        <v>0</v>
      </c>
      <c r="BH164" s="146">
        <f t="shared" si="27"/>
        <v>0</v>
      </c>
      <c r="BI164" s="146">
        <f t="shared" si="28"/>
        <v>0</v>
      </c>
      <c r="BJ164" s="18" t="s">
        <v>153</v>
      </c>
      <c r="BK164" s="146">
        <f t="shared" si="29"/>
        <v>0</v>
      </c>
      <c r="BL164" s="18" t="s">
        <v>209</v>
      </c>
      <c r="BM164" s="18" t="s">
        <v>592</v>
      </c>
    </row>
    <row r="165" spans="2:65" s="1" customFormat="1" ht="25.5" customHeight="1">
      <c r="B165" s="137"/>
      <c r="C165" s="138" t="s">
        <v>303</v>
      </c>
      <c r="D165" s="138" t="s">
        <v>148</v>
      </c>
      <c r="E165" s="139" t="s">
        <v>593</v>
      </c>
      <c r="F165" s="192" t="s">
        <v>594</v>
      </c>
      <c r="G165" s="192"/>
      <c r="H165" s="192"/>
      <c r="I165" s="192"/>
      <c r="J165" s="140" t="s">
        <v>268</v>
      </c>
      <c r="K165" s="141">
        <v>1.54</v>
      </c>
      <c r="L165" s="191"/>
      <c r="M165" s="191"/>
      <c r="N165" s="195">
        <f t="shared" si="20"/>
        <v>0</v>
      </c>
      <c r="O165" s="195"/>
      <c r="P165" s="195"/>
      <c r="Q165" s="195"/>
      <c r="R165" s="142"/>
      <c r="T165" s="143" t="s">
        <v>5</v>
      </c>
      <c r="U165" s="40" t="s">
        <v>40</v>
      </c>
      <c r="V165" s="144">
        <v>2.2890000000000001</v>
      </c>
      <c r="W165" s="144">
        <f t="shared" si="21"/>
        <v>3.5250600000000003</v>
      </c>
      <c r="X165" s="144">
        <v>0</v>
      </c>
      <c r="Y165" s="144">
        <f t="shared" si="22"/>
        <v>0</v>
      </c>
      <c r="Z165" s="144">
        <v>0</v>
      </c>
      <c r="AA165" s="145">
        <f t="shared" si="23"/>
        <v>0</v>
      </c>
      <c r="AR165" s="18" t="s">
        <v>209</v>
      </c>
      <c r="AT165" s="18" t="s">
        <v>148</v>
      </c>
      <c r="AU165" s="18" t="s">
        <v>153</v>
      </c>
      <c r="AY165" s="18" t="s">
        <v>147</v>
      </c>
      <c r="BE165" s="146">
        <f t="shared" si="24"/>
        <v>0</v>
      </c>
      <c r="BF165" s="146">
        <f t="shared" si="25"/>
        <v>0</v>
      </c>
      <c r="BG165" s="146">
        <f t="shared" si="26"/>
        <v>0</v>
      </c>
      <c r="BH165" s="146">
        <f t="shared" si="27"/>
        <v>0</v>
      </c>
      <c r="BI165" s="146">
        <f t="shared" si="28"/>
        <v>0</v>
      </c>
      <c r="BJ165" s="18" t="s">
        <v>153</v>
      </c>
      <c r="BK165" s="146">
        <f t="shared" si="29"/>
        <v>0</v>
      </c>
      <c r="BL165" s="18" t="s">
        <v>209</v>
      </c>
      <c r="BM165" s="18" t="s">
        <v>595</v>
      </c>
    </row>
    <row r="166" spans="2:65" s="9" customFormat="1" ht="29.85" customHeight="1">
      <c r="B166" s="126"/>
      <c r="C166" s="127"/>
      <c r="D166" s="136" t="s">
        <v>499</v>
      </c>
      <c r="E166" s="136"/>
      <c r="F166" s="136"/>
      <c r="G166" s="136"/>
      <c r="H166" s="136"/>
      <c r="I166" s="136"/>
      <c r="J166" s="136"/>
      <c r="K166" s="136"/>
      <c r="L166" s="136"/>
      <c r="M166" s="136"/>
      <c r="N166" s="193">
        <f>BK166</f>
        <v>0</v>
      </c>
      <c r="O166" s="194"/>
      <c r="P166" s="194"/>
      <c r="Q166" s="194"/>
      <c r="R166" s="129"/>
      <c r="T166" s="130"/>
      <c r="U166" s="127"/>
      <c r="V166" s="127"/>
      <c r="W166" s="131">
        <f>SUM(W167:W170)</f>
        <v>37.335335000000001</v>
      </c>
      <c r="X166" s="127"/>
      <c r="Y166" s="131">
        <f>SUM(Y167:Y170)</f>
        <v>0.15566445000000001</v>
      </c>
      <c r="Z166" s="127"/>
      <c r="AA166" s="132">
        <f>SUM(AA167:AA170)</f>
        <v>0</v>
      </c>
      <c r="AR166" s="133" t="s">
        <v>153</v>
      </c>
      <c r="AT166" s="134" t="s">
        <v>72</v>
      </c>
      <c r="AU166" s="134" t="s">
        <v>81</v>
      </c>
      <c r="AY166" s="133" t="s">
        <v>147</v>
      </c>
      <c r="BK166" s="135">
        <f>SUM(BK167:BK170)</f>
        <v>0</v>
      </c>
    </row>
    <row r="167" spans="2:65" s="1" customFormat="1" ht="25.5" customHeight="1">
      <c r="B167" s="137"/>
      <c r="C167" s="138" t="s">
        <v>308</v>
      </c>
      <c r="D167" s="138" t="s">
        <v>148</v>
      </c>
      <c r="E167" s="139" t="s">
        <v>596</v>
      </c>
      <c r="F167" s="192" t="s">
        <v>597</v>
      </c>
      <c r="G167" s="192"/>
      <c r="H167" s="192"/>
      <c r="I167" s="192"/>
      <c r="J167" s="140" t="s">
        <v>212</v>
      </c>
      <c r="K167" s="141">
        <v>200</v>
      </c>
      <c r="L167" s="191"/>
      <c r="M167" s="191"/>
      <c r="N167" s="195">
        <f>ROUND(L167*K167,2)</f>
        <v>0</v>
      </c>
      <c r="O167" s="195"/>
      <c r="P167" s="195"/>
      <c r="Q167" s="195"/>
      <c r="R167" s="142"/>
      <c r="T167" s="143" t="s">
        <v>5</v>
      </c>
      <c r="U167" s="40" t="s">
        <v>40</v>
      </c>
      <c r="V167" s="144">
        <v>2.5000000000000001E-2</v>
      </c>
      <c r="W167" s="144">
        <f>V167*K167</f>
        <v>5</v>
      </c>
      <c r="X167" s="144">
        <v>0</v>
      </c>
      <c r="Y167" s="144">
        <f>X167*K167</f>
        <v>0</v>
      </c>
      <c r="Z167" s="144">
        <v>0</v>
      </c>
      <c r="AA167" s="145">
        <f>Z167*K167</f>
        <v>0</v>
      </c>
      <c r="AR167" s="18" t="s">
        <v>209</v>
      </c>
      <c r="AT167" s="18" t="s">
        <v>148</v>
      </c>
      <c r="AU167" s="18" t="s">
        <v>153</v>
      </c>
      <c r="AY167" s="18" t="s">
        <v>147</v>
      </c>
      <c r="BE167" s="146">
        <f>IF(U167="základná",N167,0)</f>
        <v>0</v>
      </c>
      <c r="BF167" s="146">
        <f>IF(U167="znížená",N167,0)</f>
        <v>0</v>
      </c>
      <c r="BG167" s="146">
        <f>IF(U167="zákl. prenesená",N167,0)</f>
        <v>0</v>
      </c>
      <c r="BH167" s="146">
        <f>IF(U167="zníž. prenesená",N167,0)</f>
        <v>0</v>
      </c>
      <c r="BI167" s="146">
        <f>IF(U167="nulová",N167,0)</f>
        <v>0</v>
      </c>
      <c r="BJ167" s="18" t="s">
        <v>153</v>
      </c>
      <c r="BK167" s="146">
        <f>ROUND(L167*K167,2)</f>
        <v>0</v>
      </c>
      <c r="BL167" s="18" t="s">
        <v>209</v>
      </c>
      <c r="BM167" s="18" t="s">
        <v>598</v>
      </c>
    </row>
    <row r="168" spans="2:65" s="1" customFormat="1" ht="25.5" customHeight="1">
      <c r="B168" s="137"/>
      <c r="C168" s="138" t="s">
        <v>312</v>
      </c>
      <c r="D168" s="138" t="s">
        <v>148</v>
      </c>
      <c r="E168" s="139" t="s">
        <v>599</v>
      </c>
      <c r="F168" s="192" t="s">
        <v>600</v>
      </c>
      <c r="G168" s="192"/>
      <c r="H168" s="192"/>
      <c r="I168" s="192"/>
      <c r="J168" s="140" t="s">
        <v>151</v>
      </c>
      <c r="K168" s="141">
        <v>57.363</v>
      </c>
      <c r="L168" s="191"/>
      <c r="M168" s="191"/>
      <c r="N168" s="195">
        <f>ROUND(L168*K168,2)</f>
        <v>0</v>
      </c>
      <c r="O168" s="195"/>
      <c r="P168" s="195"/>
      <c r="Q168" s="195"/>
      <c r="R168" s="142"/>
      <c r="T168" s="143" t="s">
        <v>5</v>
      </c>
      <c r="U168" s="40" t="s">
        <v>40</v>
      </c>
      <c r="V168" s="144">
        <v>4.4999999999999998E-2</v>
      </c>
      <c r="W168" s="144">
        <f>V168*K168</f>
        <v>2.5813349999999997</v>
      </c>
      <c r="X168" s="144">
        <v>1.4999999999999999E-4</v>
      </c>
      <c r="Y168" s="144">
        <f>X168*K168</f>
        <v>8.6044499999999996E-3</v>
      </c>
      <c r="Z168" s="144">
        <v>0</v>
      </c>
      <c r="AA168" s="145">
        <f>Z168*K168</f>
        <v>0</v>
      </c>
      <c r="AR168" s="18" t="s">
        <v>209</v>
      </c>
      <c r="AT168" s="18" t="s">
        <v>148</v>
      </c>
      <c r="AU168" s="18" t="s">
        <v>153</v>
      </c>
      <c r="AY168" s="18" t="s">
        <v>147</v>
      </c>
      <c r="BE168" s="146">
        <f>IF(U168="základná",N168,0)</f>
        <v>0</v>
      </c>
      <c r="BF168" s="146">
        <f>IF(U168="znížená",N168,0)</f>
        <v>0</v>
      </c>
      <c r="BG168" s="146">
        <f>IF(U168="zákl. prenesená",N168,0)</f>
        <v>0</v>
      </c>
      <c r="BH168" s="146">
        <f>IF(U168="zníž. prenesená",N168,0)</f>
        <v>0</v>
      </c>
      <c r="BI168" s="146">
        <f>IF(U168="nulová",N168,0)</f>
        <v>0</v>
      </c>
      <c r="BJ168" s="18" t="s">
        <v>153</v>
      </c>
      <c r="BK168" s="146">
        <f>ROUND(L168*K168,2)</f>
        <v>0</v>
      </c>
      <c r="BL168" s="18" t="s">
        <v>209</v>
      </c>
      <c r="BM168" s="18" t="s">
        <v>601</v>
      </c>
    </row>
    <row r="169" spans="2:65" s="1" customFormat="1" ht="51" customHeight="1">
      <c r="B169" s="137"/>
      <c r="C169" s="138" t="s">
        <v>316</v>
      </c>
      <c r="D169" s="138" t="s">
        <v>148</v>
      </c>
      <c r="E169" s="139" t="s">
        <v>602</v>
      </c>
      <c r="F169" s="192" t="s">
        <v>603</v>
      </c>
      <c r="G169" s="192"/>
      <c r="H169" s="192"/>
      <c r="I169" s="192"/>
      <c r="J169" s="140" t="s">
        <v>151</v>
      </c>
      <c r="K169" s="141">
        <v>342</v>
      </c>
      <c r="L169" s="191"/>
      <c r="M169" s="191"/>
      <c r="N169" s="195">
        <f>ROUND(L169*K169,2)</f>
        <v>0</v>
      </c>
      <c r="O169" s="195"/>
      <c r="P169" s="195"/>
      <c r="Q169" s="195"/>
      <c r="R169" s="142"/>
      <c r="T169" s="143" t="s">
        <v>5</v>
      </c>
      <c r="U169" s="40" t="s">
        <v>40</v>
      </c>
      <c r="V169" s="144">
        <v>3.4000000000000002E-2</v>
      </c>
      <c r="W169" s="144">
        <f>V169*K169</f>
        <v>11.628</v>
      </c>
      <c r="X169" s="144">
        <v>1E-4</v>
      </c>
      <c r="Y169" s="144">
        <f>X169*K169</f>
        <v>3.4200000000000001E-2</v>
      </c>
      <c r="Z169" s="144">
        <v>0</v>
      </c>
      <c r="AA169" s="145">
        <f>Z169*K169</f>
        <v>0</v>
      </c>
      <c r="AR169" s="18" t="s">
        <v>209</v>
      </c>
      <c r="AT169" s="18" t="s">
        <v>148</v>
      </c>
      <c r="AU169" s="18" t="s">
        <v>153</v>
      </c>
      <c r="AY169" s="18" t="s">
        <v>147</v>
      </c>
      <c r="BE169" s="146">
        <f>IF(U169="základná",N169,0)</f>
        <v>0</v>
      </c>
      <c r="BF169" s="146">
        <f>IF(U169="znížená",N169,0)</f>
        <v>0</v>
      </c>
      <c r="BG169" s="146">
        <f>IF(U169="zákl. prenesená",N169,0)</f>
        <v>0</v>
      </c>
      <c r="BH169" s="146">
        <f>IF(U169="zníž. prenesená",N169,0)</f>
        <v>0</v>
      </c>
      <c r="BI169" s="146">
        <f>IF(U169="nulová",N169,0)</f>
        <v>0</v>
      </c>
      <c r="BJ169" s="18" t="s">
        <v>153</v>
      </c>
      <c r="BK169" s="146">
        <f>ROUND(L169*K169,2)</f>
        <v>0</v>
      </c>
      <c r="BL169" s="18" t="s">
        <v>209</v>
      </c>
      <c r="BM169" s="18" t="s">
        <v>604</v>
      </c>
    </row>
    <row r="170" spans="2:65" s="1" customFormat="1" ht="51" customHeight="1">
      <c r="B170" s="137"/>
      <c r="C170" s="138" t="s">
        <v>320</v>
      </c>
      <c r="D170" s="138" t="s">
        <v>148</v>
      </c>
      <c r="E170" s="139" t="s">
        <v>605</v>
      </c>
      <c r="F170" s="192" t="s">
        <v>606</v>
      </c>
      <c r="G170" s="192"/>
      <c r="H170" s="192"/>
      <c r="I170" s="192"/>
      <c r="J170" s="140" t="s">
        <v>151</v>
      </c>
      <c r="K170" s="141">
        <v>342</v>
      </c>
      <c r="L170" s="191"/>
      <c r="M170" s="191"/>
      <c r="N170" s="195">
        <f>ROUND(L170*K170,2)</f>
        <v>0</v>
      </c>
      <c r="O170" s="195"/>
      <c r="P170" s="195"/>
      <c r="Q170" s="195"/>
      <c r="R170" s="142"/>
      <c r="T170" s="143" t="s">
        <v>5</v>
      </c>
      <c r="U170" s="40" t="s">
        <v>40</v>
      </c>
      <c r="V170" s="144">
        <v>5.2999999999999999E-2</v>
      </c>
      <c r="W170" s="144">
        <f>V170*K170</f>
        <v>18.126000000000001</v>
      </c>
      <c r="X170" s="144">
        <v>3.3E-4</v>
      </c>
      <c r="Y170" s="144">
        <f>X170*K170</f>
        <v>0.11286</v>
      </c>
      <c r="Z170" s="144">
        <v>0</v>
      </c>
      <c r="AA170" s="145">
        <f>Z170*K170</f>
        <v>0</v>
      </c>
      <c r="AR170" s="18" t="s">
        <v>209</v>
      </c>
      <c r="AT170" s="18" t="s">
        <v>148</v>
      </c>
      <c r="AU170" s="18" t="s">
        <v>153</v>
      </c>
      <c r="AY170" s="18" t="s">
        <v>147</v>
      </c>
      <c r="BE170" s="146">
        <f>IF(U170="základná",N170,0)</f>
        <v>0</v>
      </c>
      <c r="BF170" s="146">
        <f>IF(U170="znížená",N170,0)</f>
        <v>0</v>
      </c>
      <c r="BG170" s="146">
        <f>IF(U170="zákl. prenesená",N170,0)</f>
        <v>0</v>
      </c>
      <c r="BH170" s="146">
        <f>IF(U170="zníž. prenesená",N170,0)</f>
        <v>0</v>
      </c>
      <c r="BI170" s="146">
        <f>IF(U170="nulová",N170,0)</f>
        <v>0</v>
      </c>
      <c r="BJ170" s="18" t="s">
        <v>153</v>
      </c>
      <c r="BK170" s="146">
        <f>ROUND(L170*K170,2)</f>
        <v>0</v>
      </c>
      <c r="BL170" s="18" t="s">
        <v>209</v>
      </c>
      <c r="BM170" s="18" t="s">
        <v>607</v>
      </c>
    </row>
    <row r="171" spans="2:65" s="9" customFormat="1" ht="37.35" customHeight="1">
      <c r="B171" s="126"/>
      <c r="C171" s="127"/>
      <c r="D171" s="128" t="s">
        <v>130</v>
      </c>
      <c r="E171" s="128"/>
      <c r="F171" s="128"/>
      <c r="G171" s="128"/>
      <c r="H171" s="128"/>
      <c r="I171" s="128"/>
      <c r="J171" s="128"/>
      <c r="K171" s="128"/>
      <c r="L171" s="128"/>
      <c r="M171" s="128"/>
      <c r="N171" s="220">
        <f>BK171</f>
        <v>0</v>
      </c>
      <c r="O171" s="221"/>
      <c r="P171" s="221"/>
      <c r="Q171" s="221"/>
      <c r="R171" s="129"/>
      <c r="T171" s="130"/>
      <c r="U171" s="127"/>
      <c r="V171" s="127"/>
      <c r="W171" s="131">
        <f>W172</f>
        <v>0</v>
      </c>
      <c r="X171" s="127"/>
      <c r="Y171" s="131">
        <f>Y172</f>
        <v>0</v>
      </c>
      <c r="Z171" s="127"/>
      <c r="AA171" s="132">
        <f>AA172</f>
        <v>0</v>
      </c>
      <c r="AR171" s="133" t="s">
        <v>165</v>
      </c>
      <c r="AT171" s="134" t="s">
        <v>72</v>
      </c>
      <c r="AU171" s="134" t="s">
        <v>73</v>
      </c>
      <c r="AY171" s="133" t="s">
        <v>147</v>
      </c>
      <c r="BK171" s="135">
        <f>BK172</f>
        <v>0</v>
      </c>
    </row>
    <row r="172" spans="2:65" s="9" customFormat="1" ht="19.899999999999999" customHeight="1">
      <c r="B172" s="126"/>
      <c r="C172" s="127"/>
      <c r="D172" s="136" t="s">
        <v>131</v>
      </c>
      <c r="E172" s="136"/>
      <c r="F172" s="136"/>
      <c r="G172" s="136"/>
      <c r="H172" s="136"/>
      <c r="I172" s="136"/>
      <c r="J172" s="136"/>
      <c r="K172" s="136"/>
      <c r="L172" s="136"/>
      <c r="M172" s="136"/>
      <c r="N172" s="200">
        <f>BK172</f>
        <v>0</v>
      </c>
      <c r="O172" s="201"/>
      <c r="P172" s="201"/>
      <c r="Q172" s="201"/>
      <c r="R172" s="129"/>
      <c r="T172" s="130"/>
      <c r="U172" s="127"/>
      <c r="V172" s="127"/>
      <c r="W172" s="131">
        <f>W173</f>
        <v>0</v>
      </c>
      <c r="X172" s="127"/>
      <c r="Y172" s="131">
        <f>Y173</f>
        <v>0</v>
      </c>
      <c r="Z172" s="127"/>
      <c r="AA172" s="132">
        <f>AA173</f>
        <v>0</v>
      </c>
      <c r="AR172" s="133" t="s">
        <v>165</v>
      </c>
      <c r="AT172" s="134" t="s">
        <v>72</v>
      </c>
      <c r="AU172" s="134" t="s">
        <v>81</v>
      </c>
      <c r="AY172" s="133" t="s">
        <v>147</v>
      </c>
      <c r="BK172" s="135">
        <f>BK173</f>
        <v>0</v>
      </c>
    </row>
    <row r="173" spans="2:65" s="1" customFormat="1" ht="16.5" customHeight="1">
      <c r="B173" s="137"/>
      <c r="C173" s="138" t="s">
        <v>324</v>
      </c>
      <c r="D173" s="138" t="s">
        <v>148</v>
      </c>
      <c r="E173" s="139" t="s">
        <v>415</v>
      </c>
      <c r="F173" s="192" t="s">
        <v>416</v>
      </c>
      <c r="G173" s="192"/>
      <c r="H173" s="192"/>
      <c r="I173" s="192"/>
      <c r="J173" s="140" t="s">
        <v>306</v>
      </c>
      <c r="K173" s="141">
        <v>1</v>
      </c>
      <c r="L173" s="191"/>
      <c r="M173" s="191"/>
      <c r="N173" s="195">
        <f>ROUND(L173*K173,2)</f>
        <v>0</v>
      </c>
      <c r="O173" s="195"/>
      <c r="P173" s="195"/>
      <c r="Q173" s="195"/>
      <c r="R173" s="142"/>
      <c r="T173" s="143" t="s">
        <v>5</v>
      </c>
      <c r="U173" s="151" t="s">
        <v>40</v>
      </c>
      <c r="V173" s="152">
        <v>0</v>
      </c>
      <c r="W173" s="152">
        <f>V173*K173</f>
        <v>0</v>
      </c>
      <c r="X173" s="152">
        <v>0</v>
      </c>
      <c r="Y173" s="152">
        <f>X173*K173</f>
        <v>0</v>
      </c>
      <c r="Z173" s="152">
        <v>0</v>
      </c>
      <c r="AA173" s="153">
        <f>Z173*K173</f>
        <v>0</v>
      </c>
      <c r="AR173" s="18" t="s">
        <v>417</v>
      </c>
      <c r="AT173" s="18" t="s">
        <v>148</v>
      </c>
      <c r="AU173" s="18" t="s">
        <v>153</v>
      </c>
      <c r="AY173" s="18" t="s">
        <v>147</v>
      </c>
      <c r="BE173" s="146">
        <f>IF(U173="základná",N173,0)</f>
        <v>0</v>
      </c>
      <c r="BF173" s="146">
        <f>IF(U173="znížená",N173,0)</f>
        <v>0</v>
      </c>
      <c r="BG173" s="146">
        <f>IF(U173="zákl. prenesená",N173,0)</f>
        <v>0</v>
      </c>
      <c r="BH173" s="146">
        <f>IF(U173="zníž. prenesená",N173,0)</f>
        <v>0</v>
      </c>
      <c r="BI173" s="146">
        <f>IF(U173="nulová",N173,0)</f>
        <v>0</v>
      </c>
      <c r="BJ173" s="18" t="s">
        <v>153</v>
      </c>
      <c r="BK173" s="146">
        <f>ROUND(L173*K173,2)</f>
        <v>0</v>
      </c>
      <c r="BL173" s="18" t="s">
        <v>417</v>
      </c>
      <c r="BM173" s="18" t="s">
        <v>418</v>
      </c>
    </row>
    <row r="174" spans="2:65" s="1" customFormat="1" ht="6.95" customHeight="1"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7"/>
    </row>
  </sheetData>
  <mergeCells count="203">
    <mergeCell ref="N167:Q167"/>
    <mergeCell ref="N165:Q165"/>
    <mergeCell ref="N168:Q168"/>
    <mergeCell ref="N169:Q169"/>
    <mergeCell ref="N170:Q170"/>
    <mergeCell ref="N173:Q173"/>
    <mergeCell ref="N166:Q166"/>
    <mergeCell ref="N171:Q171"/>
    <mergeCell ref="N172:Q172"/>
    <mergeCell ref="F170:I170"/>
    <mergeCell ref="F173:I173"/>
    <mergeCell ref="L161:M161"/>
    <mergeCell ref="L160:M160"/>
    <mergeCell ref="L162:M162"/>
    <mergeCell ref="L163:M163"/>
    <mergeCell ref="L164:M164"/>
    <mergeCell ref="L165:M165"/>
    <mergeCell ref="L167:M167"/>
    <mergeCell ref="L168:M168"/>
    <mergeCell ref="L169:M169"/>
    <mergeCell ref="L170:M170"/>
    <mergeCell ref="L173:M173"/>
    <mergeCell ref="F161:I161"/>
    <mergeCell ref="F160:I160"/>
    <mergeCell ref="F162:I162"/>
    <mergeCell ref="F163:I163"/>
    <mergeCell ref="F164:I164"/>
    <mergeCell ref="F165:I165"/>
    <mergeCell ref="F167:I167"/>
    <mergeCell ref="F168:I168"/>
    <mergeCell ref="F169:I169"/>
    <mergeCell ref="O17:P17"/>
    <mergeCell ref="O18:P18"/>
    <mergeCell ref="O20:P20"/>
    <mergeCell ref="O21:P21"/>
    <mergeCell ref="E24:L24"/>
    <mergeCell ref="H1:K1"/>
    <mergeCell ref="S2:AC2"/>
    <mergeCell ref="M27:P27"/>
    <mergeCell ref="M30:P30"/>
    <mergeCell ref="M28:P28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7:Q97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L118:M118"/>
    <mergeCell ref="N118:Q118"/>
    <mergeCell ref="F118:I118"/>
    <mergeCell ref="N127:Q127"/>
    <mergeCell ref="N119:Q119"/>
    <mergeCell ref="N120:Q120"/>
    <mergeCell ref="N121:Q121"/>
    <mergeCell ref="N123:Q123"/>
    <mergeCell ref="F122:I122"/>
    <mergeCell ref="L122:M122"/>
    <mergeCell ref="N122:Q122"/>
    <mergeCell ref="F124:I124"/>
    <mergeCell ref="F125:I125"/>
    <mergeCell ref="L124:M124"/>
    <mergeCell ref="N124:Q124"/>
    <mergeCell ref="L125:M125"/>
    <mergeCell ref="N125:Q125"/>
    <mergeCell ref="N126:Q126"/>
    <mergeCell ref="N128:Q128"/>
    <mergeCell ref="N129:Q129"/>
    <mergeCell ref="N130:Q130"/>
    <mergeCell ref="F126:I126"/>
    <mergeCell ref="F129:I129"/>
    <mergeCell ref="F128:I128"/>
    <mergeCell ref="F127:I127"/>
    <mergeCell ref="F130:I130"/>
    <mergeCell ref="F132:I132"/>
    <mergeCell ref="L126:M126"/>
    <mergeCell ref="L132:M132"/>
    <mergeCell ref="L127:M127"/>
    <mergeCell ref="L128:M128"/>
    <mergeCell ref="L129:M129"/>
    <mergeCell ref="L130:M130"/>
    <mergeCell ref="F143:I143"/>
    <mergeCell ref="F144:I144"/>
    <mergeCell ref="F145:I145"/>
    <mergeCell ref="F146:I146"/>
    <mergeCell ref="F148:I148"/>
    <mergeCell ref="F151:I151"/>
    <mergeCell ref="L133:M133"/>
    <mergeCell ref="L134:M134"/>
    <mergeCell ref="L135:M135"/>
    <mergeCell ref="L136:M136"/>
    <mergeCell ref="L137:M137"/>
    <mergeCell ref="L138:M138"/>
    <mergeCell ref="L139:M139"/>
    <mergeCell ref="L140:M140"/>
    <mergeCell ref="L141:M141"/>
    <mergeCell ref="F133:I133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52:I152"/>
    <mergeCell ref="F153:I153"/>
    <mergeCell ref="F154:I154"/>
    <mergeCell ref="F155:I155"/>
    <mergeCell ref="F156:I156"/>
    <mergeCell ref="F157:I157"/>
    <mergeCell ref="F158:I158"/>
    <mergeCell ref="F159:I159"/>
    <mergeCell ref="L142:M142"/>
    <mergeCell ref="L143:M143"/>
    <mergeCell ref="L144:M144"/>
    <mergeCell ref="L145:M145"/>
    <mergeCell ref="L146:M146"/>
    <mergeCell ref="L148:M148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F142:I142"/>
    <mergeCell ref="N140:Q140"/>
    <mergeCell ref="N141:Q141"/>
    <mergeCell ref="N142:Q142"/>
    <mergeCell ref="N143:Q143"/>
    <mergeCell ref="N144:Q144"/>
    <mergeCell ref="N145:Q145"/>
    <mergeCell ref="N148:Q148"/>
    <mergeCell ref="N151:Q151"/>
    <mergeCell ref="N152:Q152"/>
    <mergeCell ref="N147:Q147"/>
    <mergeCell ref="N146:Q146"/>
    <mergeCell ref="N131:Q131"/>
    <mergeCell ref="N132:Q132"/>
    <mergeCell ref="N138:Q138"/>
    <mergeCell ref="N133:Q133"/>
    <mergeCell ref="N134:Q134"/>
    <mergeCell ref="N135:Q135"/>
    <mergeCell ref="N136:Q136"/>
    <mergeCell ref="N137:Q137"/>
    <mergeCell ref="N139:Q139"/>
    <mergeCell ref="N157:Q157"/>
    <mergeCell ref="N158:Q158"/>
    <mergeCell ref="N159:Q159"/>
    <mergeCell ref="N160:Q160"/>
    <mergeCell ref="N161:Q161"/>
    <mergeCell ref="N162:Q162"/>
    <mergeCell ref="N149:Q149"/>
    <mergeCell ref="N150:Q150"/>
    <mergeCell ref="N164:Q164"/>
    <mergeCell ref="N163:Q163"/>
    <mergeCell ref="N153:Q153"/>
    <mergeCell ref="N154:Q154"/>
    <mergeCell ref="N155:Q155"/>
    <mergeCell ref="N156:Q156"/>
  </mergeCell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18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39"/>
  <sheetViews>
    <sheetView showGridLines="0" workbookViewId="0">
      <pane ySplit="1" topLeftCell="A105" activePane="bottomLeft" state="frozen"/>
      <selection pane="bottomLeft" activeCell="M136" sqref="M13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99</v>
      </c>
      <c r="G1" s="13"/>
      <c r="H1" s="218" t="s">
        <v>100</v>
      </c>
      <c r="I1" s="218"/>
      <c r="J1" s="218"/>
      <c r="K1" s="218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8" t="s">
        <v>91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171" t="s">
        <v>104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3" t="str">
        <f>'Rekapitulácia stavby'!K6</f>
        <v>Stavebné úpravy Bytového Domu v obci Močenok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4"/>
      <c r="R6" s="23"/>
    </row>
    <row r="7" spans="1:66" s="1" customFormat="1" ht="32.85" customHeight="1">
      <c r="B7" s="31"/>
      <c r="C7" s="32"/>
      <c r="D7" s="27" t="s">
        <v>105</v>
      </c>
      <c r="E7" s="32"/>
      <c r="F7" s="187" t="s">
        <v>608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24</v>
      </c>
      <c r="G9" s="32"/>
      <c r="H9" s="32"/>
      <c r="I9" s="32"/>
      <c r="J9" s="32"/>
      <c r="K9" s="32"/>
      <c r="L9" s="32"/>
      <c r="M9" s="28" t="s">
        <v>20</v>
      </c>
      <c r="N9" s="32"/>
      <c r="O9" s="205" t="str">
        <f>'Rekapitulácia stavby'!AN8</f>
        <v>3. 1. 2019</v>
      </c>
      <c r="P9" s="205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22</v>
      </c>
      <c r="E11" s="32"/>
      <c r="F11" s="32"/>
      <c r="G11" s="32"/>
      <c r="H11" s="32"/>
      <c r="I11" s="32"/>
      <c r="J11" s="32"/>
      <c r="K11" s="32"/>
      <c r="L11" s="32"/>
      <c r="M11" s="28" t="s">
        <v>23</v>
      </c>
      <c r="N11" s="32"/>
      <c r="O11" s="186" t="s">
        <v>5</v>
      </c>
      <c r="P11" s="186"/>
      <c r="Q11" s="32"/>
      <c r="R11" s="33"/>
    </row>
    <row r="12" spans="1:66" s="1" customFormat="1" ht="18" customHeight="1">
      <c r="B12" s="31"/>
      <c r="C12" s="32"/>
      <c r="D12" s="32"/>
      <c r="E12" s="26" t="s">
        <v>24</v>
      </c>
      <c r="F12" s="32"/>
      <c r="G12" s="32"/>
      <c r="H12" s="32"/>
      <c r="I12" s="32"/>
      <c r="J12" s="32"/>
      <c r="K12" s="32"/>
      <c r="L12" s="32"/>
      <c r="M12" s="28" t="s">
        <v>25</v>
      </c>
      <c r="N12" s="32"/>
      <c r="O12" s="186" t="s">
        <v>5</v>
      </c>
      <c r="P12" s="186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26</v>
      </c>
      <c r="E14" s="32"/>
      <c r="F14" s="32"/>
      <c r="G14" s="32"/>
      <c r="H14" s="32"/>
      <c r="I14" s="32"/>
      <c r="J14" s="32"/>
      <c r="K14" s="32"/>
      <c r="L14" s="32"/>
      <c r="M14" s="28" t="s">
        <v>23</v>
      </c>
      <c r="N14" s="32"/>
      <c r="O14" s="186" t="str">
        <f>IF('Rekapitulácia stavby'!AN13="","",'Rekapitulácia stavby'!AN13)</f>
        <v/>
      </c>
      <c r="P14" s="186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25</v>
      </c>
      <c r="N15" s="32"/>
      <c r="O15" s="186" t="str">
        <f>IF('Rekapitulácia stavby'!AN14="","",'Rekapitulácia stavby'!AN14)</f>
        <v/>
      </c>
      <c r="P15" s="186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23</v>
      </c>
      <c r="N17" s="32"/>
      <c r="O17" s="186" t="s">
        <v>5</v>
      </c>
      <c r="P17" s="186"/>
      <c r="Q17" s="32"/>
      <c r="R17" s="33"/>
    </row>
    <row r="18" spans="2:18" s="1" customFormat="1" ht="18" customHeight="1">
      <c r="B18" s="31"/>
      <c r="C18" s="32"/>
      <c r="D18" s="32"/>
      <c r="E18" s="26" t="s">
        <v>107</v>
      </c>
      <c r="F18" s="32"/>
      <c r="G18" s="32"/>
      <c r="H18" s="32"/>
      <c r="I18" s="32"/>
      <c r="J18" s="32"/>
      <c r="K18" s="32"/>
      <c r="L18" s="32"/>
      <c r="M18" s="28" t="s">
        <v>25</v>
      </c>
      <c r="N18" s="32"/>
      <c r="O18" s="186" t="s">
        <v>5</v>
      </c>
      <c r="P18" s="186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31</v>
      </c>
      <c r="E20" s="32"/>
      <c r="F20" s="32"/>
      <c r="G20" s="32"/>
      <c r="H20" s="32"/>
      <c r="I20" s="32"/>
      <c r="J20" s="32"/>
      <c r="K20" s="32"/>
      <c r="L20" s="32"/>
      <c r="M20" s="28" t="s">
        <v>23</v>
      </c>
      <c r="N20" s="32"/>
      <c r="O20" s="186" t="s">
        <v>5</v>
      </c>
      <c r="P20" s="186"/>
      <c r="Q20" s="32"/>
      <c r="R20" s="33"/>
    </row>
    <row r="21" spans="2:18" s="1" customFormat="1" ht="18" customHeight="1">
      <c r="B21" s="31"/>
      <c r="C21" s="32"/>
      <c r="D21" s="32"/>
      <c r="E21" s="26" t="s">
        <v>108</v>
      </c>
      <c r="F21" s="32"/>
      <c r="G21" s="32"/>
      <c r="H21" s="32"/>
      <c r="I21" s="32"/>
      <c r="J21" s="32"/>
      <c r="K21" s="32"/>
      <c r="L21" s="32"/>
      <c r="M21" s="28" t="s">
        <v>25</v>
      </c>
      <c r="N21" s="32"/>
      <c r="O21" s="186" t="s">
        <v>5</v>
      </c>
      <c r="P21" s="186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7" t="s">
        <v>5</v>
      </c>
      <c r="F24" s="177"/>
      <c r="G24" s="177"/>
      <c r="H24" s="177"/>
      <c r="I24" s="177"/>
      <c r="J24" s="177"/>
      <c r="K24" s="177"/>
      <c r="L24" s="177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109</v>
      </c>
      <c r="E27" s="32"/>
      <c r="F27" s="32"/>
      <c r="G27" s="32"/>
      <c r="H27" s="32"/>
      <c r="I27" s="32"/>
      <c r="J27" s="32"/>
      <c r="K27" s="32"/>
      <c r="L27" s="32"/>
      <c r="M27" s="178">
        <f>N88</f>
        <v>0</v>
      </c>
      <c r="N27" s="178"/>
      <c r="O27" s="178"/>
      <c r="P27" s="178"/>
      <c r="Q27" s="32"/>
      <c r="R27" s="33"/>
    </row>
    <row r="28" spans="2:18" s="1" customFormat="1" ht="14.45" customHeight="1">
      <c r="B28" s="31"/>
      <c r="C28" s="32"/>
      <c r="D28" s="30" t="s">
        <v>110</v>
      </c>
      <c r="E28" s="32"/>
      <c r="F28" s="32"/>
      <c r="G28" s="32"/>
      <c r="H28" s="32"/>
      <c r="I28" s="32"/>
      <c r="J28" s="32"/>
      <c r="K28" s="32"/>
      <c r="L28" s="32"/>
      <c r="M28" s="178">
        <f>N99</f>
        <v>0</v>
      </c>
      <c r="N28" s="178"/>
      <c r="O28" s="178"/>
      <c r="P28" s="178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217">
        <f>ROUND((SUM(BE99:BE100)+SUM(BE118:BE138)), 2)</f>
        <v>0</v>
      </c>
      <c r="I32" s="202"/>
      <c r="J32" s="202"/>
      <c r="K32" s="32"/>
      <c r="L32" s="32"/>
      <c r="M32" s="217">
        <f>ROUND(ROUND((SUM(BE99:BE100)+SUM(BE118:BE138)),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217">
        <f>ROUND((SUM(BF99:BF100)+SUM(BF118:BF138)), 2)</f>
        <v>0</v>
      </c>
      <c r="I33" s="202"/>
      <c r="J33" s="202"/>
      <c r="K33" s="32"/>
      <c r="L33" s="32"/>
      <c r="M33" s="217">
        <f>ROUND(ROUND((SUM(BF99:BF100)+SUM(BF118:BF138)),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217">
        <f>ROUND((SUM(BG99:BG100)+SUM(BG118:BG138)), 2)</f>
        <v>0</v>
      </c>
      <c r="I34" s="202"/>
      <c r="J34" s="202"/>
      <c r="K34" s="32"/>
      <c r="L34" s="32"/>
      <c r="M34" s="217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217">
        <f>ROUND((SUM(BH99:BH100)+SUM(BH118:BH138)), 2)</f>
        <v>0</v>
      </c>
      <c r="I35" s="202"/>
      <c r="J35" s="202"/>
      <c r="K35" s="32"/>
      <c r="L35" s="32"/>
      <c r="M35" s="217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217">
        <f>ROUND((SUM(BI99:BI100)+SUM(BI118:BI138)), 2)</f>
        <v>0</v>
      </c>
      <c r="I36" s="202"/>
      <c r="J36" s="202"/>
      <c r="K36" s="32"/>
      <c r="L36" s="32"/>
      <c r="M36" s="217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213">
        <f>SUM(M30:M36)</f>
        <v>0</v>
      </c>
      <c r="M38" s="213"/>
      <c r="N38" s="213"/>
      <c r="O38" s="213"/>
      <c r="P38" s="214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111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3" t="str">
        <f>F6</f>
        <v>Stavebné úpravy Bytového Domu v obci Močenok</v>
      </c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32"/>
      <c r="R78" s="33"/>
    </row>
    <row r="79" spans="2:18" s="1" customFormat="1" ht="36.950000000000003" customHeight="1">
      <c r="B79" s="31"/>
      <c r="C79" s="65" t="s">
        <v>105</v>
      </c>
      <c r="D79" s="32"/>
      <c r="E79" s="32"/>
      <c r="F79" s="173" t="str">
        <f>F7</f>
        <v>SO01.4 - Zateplenie stropu suterénu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05" t="str">
        <f>IF(O9="","",O9)</f>
        <v>3. 1. 2019</v>
      </c>
      <c r="N81" s="205"/>
      <c r="O81" s="205"/>
      <c r="P81" s="205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22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28</v>
      </c>
      <c r="L83" s="32"/>
      <c r="M83" s="186" t="str">
        <f>E18</f>
        <v>JM1, s.r.o.</v>
      </c>
      <c r="N83" s="186"/>
      <c r="O83" s="186"/>
      <c r="P83" s="186"/>
      <c r="Q83" s="186"/>
      <c r="R83" s="33"/>
    </row>
    <row r="84" spans="2:47" s="1" customFormat="1" ht="14.45" customHeight="1">
      <c r="B84" s="31"/>
      <c r="C84" s="28" t="s">
        <v>26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31</v>
      </c>
      <c r="L84" s="32"/>
      <c r="M84" s="186" t="str">
        <f>E21</f>
        <v>Ing. Benka-Goč</v>
      </c>
      <c r="N84" s="186"/>
      <c r="O84" s="186"/>
      <c r="P84" s="186"/>
      <c r="Q84" s="186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5" t="s">
        <v>112</v>
      </c>
      <c r="D86" s="216"/>
      <c r="E86" s="216"/>
      <c r="F86" s="216"/>
      <c r="G86" s="216"/>
      <c r="H86" s="100"/>
      <c r="I86" s="100"/>
      <c r="J86" s="100"/>
      <c r="K86" s="100"/>
      <c r="L86" s="100"/>
      <c r="M86" s="100"/>
      <c r="N86" s="215" t="s">
        <v>113</v>
      </c>
      <c r="O86" s="216"/>
      <c r="P86" s="216"/>
      <c r="Q86" s="216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114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4">
        <f>N118</f>
        <v>0</v>
      </c>
      <c r="O88" s="211"/>
      <c r="P88" s="211"/>
      <c r="Q88" s="211"/>
      <c r="R88" s="33"/>
      <c r="AU88" s="18" t="s">
        <v>115</v>
      </c>
    </row>
    <row r="89" spans="2:47" s="6" customFormat="1" ht="24.95" customHeight="1">
      <c r="B89" s="109"/>
      <c r="C89" s="110"/>
      <c r="D89" s="111" t="s">
        <v>116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9">
        <f>N119</f>
        <v>0</v>
      </c>
      <c r="O89" s="210"/>
      <c r="P89" s="210"/>
      <c r="Q89" s="210"/>
      <c r="R89" s="112"/>
    </row>
    <row r="90" spans="2:47" s="7" customFormat="1" ht="19.899999999999999" customHeight="1">
      <c r="B90" s="113"/>
      <c r="C90" s="114"/>
      <c r="D90" s="115" t="s">
        <v>117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08">
        <f>N120</f>
        <v>0</v>
      </c>
      <c r="O90" s="209"/>
      <c r="P90" s="209"/>
      <c r="Q90" s="209"/>
      <c r="R90" s="116"/>
    </row>
    <row r="91" spans="2:47" s="7" customFormat="1" ht="19.899999999999999" customHeight="1">
      <c r="B91" s="113"/>
      <c r="C91" s="114"/>
      <c r="D91" s="115" t="s">
        <v>118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08">
        <f>N122</f>
        <v>0</v>
      </c>
      <c r="O91" s="209"/>
      <c r="P91" s="209"/>
      <c r="Q91" s="209"/>
      <c r="R91" s="116"/>
    </row>
    <row r="92" spans="2:47" s="7" customFormat="1" ht="19.899999999999999" customHeight="1">
      <c r="B92" s="113"/>
      <c r="C92" s="114"/>
      <c r="D92" s="115" t="s">
        <v>119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08">
        <f>N127</f>
        <v>0</v>
      </c>
      <c r="O92" s="209"/>
      <c r="P92" s="209"/>
      <c r="Q92" s="209"/>
      <c r="R92" s="116"/>
    </row>
    <row r="93" spans="2:47" s="7" customFormat="1" ht="19.899999999999999" customHeight="1">
      <c r="B93" s="113"/>
      <c r="C93" s="114"/>
      <c r="D93" s="115" t="s">
        <v>120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08">
        <f>N130</f>
        <v>0</v>
      </c>
      <c r="O93" s="209"/>
      <c r="P93" s="209"/>
      <c r="Q93" s="209"/>
      <c r="R93" s="116"/>
    </row>
    <row r="94" spans="2:47" s="6" customFormat="1" ht="24.95" customHeight="1">
      <c r="B94" s="109"/>
      <c r="C94" s="110"/>
      <c r="D94" s="111" t="s">
        <v>128</v>
      </c>
      <c r="E94" s="110"/>
      <c r="F94" s="110"/>
      <c r="G94" s="110"/>
      <c r="H94" s="110"/>
      <c r="I94" s="110"/>
      <c r="J94" s="110"/>
      <c r="K94" s="110"/>
      <c r="L94" s="110"/>
      <c r="M94" s="110"/>
      <c r="N94" s="199">
        <f>N132</f>
        <v>0</v>
      </c>
      <c r="O94" s="210"/>
      <c r="P94" s="210"/>
      <c r="Q94" s="210"/>
      <c r="R94" s="112"/>
    </row>
    <row r="95" spans="2:47" s="7" customFormat="1" ht="19.899999999999999" customHeight="1">
      <c r="B95" s="113"/>
      <c r="C95" s="114"/>
      <c r="D95" s="115" t="s">
        <v>129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08">
        <f>N133</f>
        <v>0</v>
      </c>
      <c r="O95" s="209"/>
      <c r="P95" s="209"/>
      <c r="Q95" s="209"/>
      <c r="R95" s="116"/>
    </row>
    <row r="96" spans="2:47" s="6" customFormat="1" ht="24.95" customHeight="1">
      <c r="B96" s="109"/>
      <c r="C96" s="110"/>
      <c r="D96" s="111" t="s">
        <v>130</v>
      </c>
      <c r="E96" s="110"/>
      <c r="F96" s="110"/>
      <c r="G96" s="110"/>
      <c r="H96" s="110"/>
      <c r="I96" s="110"/>
      <c r="J96" s="110"/>
      <c r="K96" s="110"/>
      <c r="L96" s="110"/>
      <c r="M96" s="110"/>
      <c r="N96" s="199">
        <f>N136</f>
        <v>0</v>
      </c>
      <c r="O96" s="210"/>
      <c r="P96" s="210"/>
      <c r="Q96" s="210"/>
      <c r="R96" s="112"/>
    </row>
    <row r="97" spans="2:21" s="7" customFormat="1" ht="19.899999999999999" customHeight="1">
      <c r="B97" s="113"/>
      <c r="C97" s="114"/>
      <c r="D97" s="115" t="s">
        <v>131</v>
      </c>
      <c r="E97" s="114"/>
      <c r="F97" s="114"/>
      <c r="G97" s="114"/>
      <c r="H97" s="114"/>
      <c r="I97" s="114"/>
      <c r="J97" s="114"/>
      <c r="K97" s="114"/>
      <c r="L97" s="114"/>
      <c r="M97" s="114"/>
      <c r="N97" s="208">
        <f>N137</f>
        <v>0</v>
      </c>
      <c r="O97" s="209"/>
      <c r="P97" s="209"/>
      <c r="Q97" s="209"/>
      <c r="R97" s="116"/>
    </row>
    <row r="98" spans="2:21" s="1" customFormat="1" ht="21.75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21" s="1" customFormat="1" ht="29.25" customHeight="1">
      <c r="B99" s="31"/>
      <c r="C99" s="108" t="s">
        <v>132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11">
        <v>0</v>
      </c>
      <c r="O99" s="212"/>
      <c r="P99" s="212"/>
      <c r="Q99" s="212"/>
      <c r="R99" s="33"/>
      <c r="T99" s="117"/>
      <c r="U99" s="118" t="s">
        <v>37</v>
      </c>
    </row>
    <row r="100" spans="2:21" s="1" customFormat="1" ht="18" customHeight="1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3"/>
    </row>
    <row r="101" spans="2:21" s="1" customFormat="1" ht="29.25" customHeight="1">
      <c r="B101" s="31"/>
      <c r="C101" s="99" t="s">
        <v>98</v>
      </c>
      <c r="D101" s="100"/>
      <c r="E101" s="100"/>
      <c r="F101" s="100"/>
      <c r="G101" s="100"/>
      <c r="H101" s="100"/>
      <c r="I101" s="100"/>
      <c r="J101" s="100"/>
      <c r="K101" s="100"/>
      <c r="L101" s="155">
        <f>ROUND(SUM(N88+N99),2)</f>
        <v>0</v>
      </c>
      <c r="M101" s="155"/>
      <c r="N101" s="155"/>
      <c r="O101" s="155"/>
      <c r="P101" s="155"/>
      <c r="Q101" s="155"/>
      <c r="R101" s="33"/>
    </row>
    <row r="102" spans="2:21" s="1" customFormat="1" ht="6.95" customHeight="1"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7"/>
    </row>
    <row r="106" spans="2:21" s="1" customFormat="1" ht="6.95" customHeight="1"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60"/>
    </row>
    <row r="107" spans="2:21" s="1" customFormat="1" ht="36.950000000000003" customHeight="1">
      <c r="B107" s="31"/>
      <c r="C107" s="171" t="s">
        <v>133</v>
      </c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33"/>
    </row>
    <row r="108" spans="2:21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1" s="1" customFormat="1" ht="30" customHeight="1">
      <c r="B109" s="31"/>
      <c r="C109" s="28" t="s">
        <v>14</v>
      </c>
      <c r="D109" s="32"/>
      <c r="E109" s="32"/>
      <c r="F109" s="203" t="str">
        <f>F6</f>
        <v>Stavebné úpravy Bytového Domu v obci Močenok</v>
      </c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32"/>
      <c r="R109" s="33"/>
    </row>
    <row r="110" spans="2:21" s="1" customFormat="1" ht="36.950000000000003" customHeight="1">
      <c r="B110" s="31"/>
      <c r="C110" s="65" t="s">
        <v>105</v>
      </c>
      <c r="D110" s="32"/>
      <c r="E110" s="32"/>
      <c r="F110" s="173" t="str">
        <f>F7</f>
        <v>SO01.4 - Zateplenie stropu suterénu</v>
      </c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3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18" customHeight="1">
      <c r="B112" s="31"/>
      <c r="C112" s="28" t="s">
        <v>18</v>
      </c>
      <c r="D112" s="32"/>
      <c r="E112" s="32"/>
      <c r="F112" s="26" t="str">
        <f>F9</f>
        <v>Obec Močenok</v>
      </c>
      <c r="G112" s="32"/>
      <c r="H112" s="32"/>
      <c r="I112" s="32"/>
      <c r="J112" s="32"/>
      <c r="K112" s="28" t="s">
        <v>20</v>
      </c>
      <c r="L112" s="32"/>
      <c r="M112" s="205" t="str">
        <f>IF(O9="","",O9)</f>
        <v>3. 1. 2019</v>
      </c>
      <c r="N112" s="205"/>
      <c r="O112" s="205"/>
      <c r="P112" s="205"/>
      <c r="Q112" s="32"/>
      <c r="R112" s="33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1" customFormat="1" ht="15">
      <c r="B114" s="31"/>
      <c r="C114" s="28" t="s">
        <v>22</v>
      </c>
      <c r="D114" s="32"/>
      <c r="E114" s="32"/>
      <c r="F114" s="26" t="str">
        <f>E12</f>
        <v>Obec Močenok</v>
      </c>
      <c r="G114" s="32"/>
      <c r="H114" s="32"/>
      <c r="I114" s="32"/>
      <c r="J114" s="32"/>
      <c r="K114" s="28" t="s">
        <v>28</v>
      </c>
      <c r="L114" s="32"/>
      <c r="M114" s="186" t="str">
        <f>E18</f>
        <v>JM1, s.r.o.</v>
      </c>
      <c r="N114" s="186"/>
      <c r="O114" s="186"/>
      <c r="P114" s="186"/>
      <c r="Q114" s="186"/>
      <c r="R114" s="33"/>
    </row>
    <row r="115" spans="2:65" s="1" customFormat="1" ht="14.45" customHeight="1">
      <c r="B115" s="31"/>
      <c r="C115" s="28" t="s">
        <v>26</v>
      </c>
      <c r="D115" s="32"/>
      <c r="E115" s="32"/>
      <c r="F115" s="26" t="str">
        <f>IF(E15="","",E15)</f>
        <v xml:space="preserve"> </v>
      </c>
      <c r="G115" s="32"/>
      <c r="H115" s="32"/>
      <c r="I115" s="32"/>
      <c r="J115" s="32"/>
      <c r="K115" s="28" t="s">
        <v>31</v>
      </c>
      <c r="L115" s="32"/>
      <c r="M115" s="186" t="str">
        <f>E21</f>
        <v>Ing. Benka-Goč</v>
      </c>
      <c r="N115" s="186"/>
      <c r="O115" s="186"/>
      <c r="P115" s="186"/>
      <c r="Q115" s="186"/>
      <c r="R115" s="33"/>
    </row>
    <row r="116" spans="2:65" s="1" customFormat="1" ht="10.3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8" customFormat="1" ht="29.25" customHeight="1">
      <c r="B117" s="119"/>
      <c r="C117" s="120" t="s">
        <v>134</v>
      </c>
      <c r="D117" s="121" t="s">
        <v>135</v>
      </c>
      <c r="E117" s="121" t="s">
        <v>55</v>
      </c>
      <c r="F117" s="206" t="s">
        <v>136</v>
      </c>
      <c r="G117" s="206"/>
      <c r="H117" s="206"/>
      <c r="I117" s="206"/>
      <c r="J117" s="121" t="s">
        <v>137</v>
      </c>
      <c r="K117" s="121" t="s">
        <v>138</v>
      </c>
      <c r="L117" s="206" t="s">
        <v>139</v>
      </c>
      <c r="M117" s="206"/>
      <c r="N117" s="206" t="s">
        <v>113</v>
      </c>
      <c r="O117" s="206"/>
      <c r="P117" s="206"/>
      <c r="Q117" s="207"/>
      <c r="R117" s="122"/>
      <c r="T117" s="72" t="s">
        <v>140</v>
      </c>
      <c r="U117" s="73" t="s">
        <v>37</v>
      </c>
      <c r="V117" s="73" t="s">
        <v>141</v>
      </c>
      <c r="W117" s="73" t="s">
        <v>142</v>
      </c>
      <c r="X117" s="73" t="s">
        <v>143</v>
      </c>
      <c r="Y117" s="73" t="s">
        <v>144</v>
      </c>
      <c r="Z117" s="73" t="s">
        <v>145</v>
      </c>
      <c r="AA117" s="74" t="s">
        <v>146</v>
      </c>
    </row>
    <row r="118" spans="2:65" s="1" customFormat="1" ht="29.25" customHeight="1">
      <c r="B118" s="31"/>
      <c r="C118" s="76" t="s">
        <v>109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196">
        <f>BK118</f>
        <v>0</v>
      </c>
      <c r="O118" s="197"/>
      <c r="P118" s="197"/>
      <c r="Q118" s="197"/>
      <c r="R118" s="33"/>
      <c r="T118" s="75"/>
      <c r="U118" s="47"/>
      <c r="V118" s="47"/>
      <c r="W118" s="123">
        <f>W119+W132+W136</f>
        <v>401.47618120000004</v>
      </c>
      <c r="X118" s="47"/>
      <c r="Y118" s="123">
        <f>Y119+Y132+Y136</f>
        <v>3.7392342000000003</v>
      </c>
      <c r="Z118" s="47"/>
      <c r="AA118" s="124">
        <f>AA119+AA132+AA136</f>
        <v>0</v>
      </c>
      <c r="AT118" s="18" t="s">
        <v>72</v>
      </c>
      <c r="AU118" s="18" t="s">
        <v>115</v>
      </c>
      <c r="BK118" s="125">
        <f>BK119+BK132+BK136</f>
        <v>0</v>
      </c>
    </row>
    <row r="119" spans="2:65" s="9" customFormat="1" ht="37.35" customHeight="1">
      <c r="B119" s="126"/>
      <c r="C119" s="127"/>
      <c r="D119" s="128" t="s">
        <v>116</v>
      </c>
      <c r="E119" s="128"/>
      <c r="F119" s="128"/>
      <c r="G119" s="128"/>
      <c r="H119" s="128"/>
      <c r="I119" s="128"/>
      <c r="J119" s="128"/>
      <c r="K119" s="128"/>
      <c r="L119" s="128"/>
      <c r="M119" s="128"/>
      <c r="N119" s="198">
        <f>BK119</f>
        <v>0</v>
      </c>
      <c r="O119" s="199"/>
      <c r="P119" s="199"/>
      <c r="Q119" s="199"/>
      <c r="R119" s="129"/>
      <c r="T119" s="130"/>
      <c r="U119" s="127"/>
      <c r="V119" s="127"/>
      <c r="W119" s="131">
        <f>W120+W122+W127+W130</f>
        <v>382.19618120000001</v>
      </c>
      <c r="X119" s="127"/>
      <c r="Y119" s="131">
        <f>Y120+Y122+Y127+Y130</f>
        <v>3.7392342000000003</v>
      </c>
      <c r="Z119" s="127"/>
      <c r="AA119" s="132">
        <f>AA120+AA122+AA127+AA130</f>
        <v>0</v>
      </c>
      <c r="AR119" s="133" t="s">
        <v>81</v>
      </c>
      <c r="AT119" s="134" t="s">
        <v>72</v>
      </c>
      <c r="AU119" s="134" t="s">
        <v>73</v>
      </c>
      <c r="AY119" s="133" t="s">
        <v>147</v>
      </c>
      <c r="BK119" s="135">
        <f>BK120+BK122+BK127+BK130</f>
        <v>0</v>
      </c>
    </row>
    <row r="120" spans="2:65" s="9" customFormat="1" ht="19.899999999999999" customHeight="1">
      <c r="B120" s="126"/>
      <c r="C120" s="127"/>
      <c r="D120" s="136" t="s">
        <v>117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200">
        <f>BK120</f>
        <v>0</v>
      </c>
      <c r="O120" s="201"/>
      <c r="P120" s="201"/>
      <c r="Q120" s="201"/>
      <c r="R120" s="129"/>
      <c r="T120" s="130"/>
      <c r="U120" s="127"/>
      <c r="V120" s="127"/>
      <c r="W120" s="131">
        <f>W121</f>
        <v>54.725699999999996</v>
      </c>
      <c r="X120" s="127"/>
      <c r="Y120" s="131">
        <f>Y121</f>
        <v>0</v>
      </c>
      <c r="Z120" s="127"/>
      <c r="AA120" s="132">
        <f>AA121</f>
        <v>0</v>
      </c>
      <c r="AR120" s="133" t="s">
        <v>81</v>
      </c>
      <c r="AT120" s="134" t="s">
        <v>72</v>
      </c>
      <c r="AU120" s="134" t="s">
        <v>81</v>
      </c>
      <c r="AY120" s="133" t="s">
        <v>147</v>
      </c>
      <c r="BK120" s="135">
        <f>BK121</f>
        <v>0</v>
      </c>
    </row>
    <row r="121" spans="2:65" s="1" customFormat="1" ht="25.5" customHeight="1">
      <c r="B121" s="137"/>
      <c r="C121" s="138" t="s">
        <v>81</v>
      </c>
      <c r="D121" s="138" t="s">
        <v>148</v>
      </c>
      <c r="E121" s="139" t="s">
        <v>500</v>
      </c>
      <c r="F121" s="192" t="s">
        <v>501</v>
      </c>
      <c r="G121" s="192"/>
      <c r="H121" s="192"/>
      <c r="I121" s="192"/>
      <c r="J121" s="140" t="s">
        <v>151</v>
      </c>
      <c r="K121" s="141">
        <v>192.02</v>
      </c>
      <c r="L121" s="191"/>
      <c r="M121" s="191"/>
      <c r="N121" s="195">
        <f>ROUND(L121*K121,2)</f>
        <v>0</v>
      </c>
      <c r="O121" s="195"/>
      <c r="P121" s="195"/>
      <c r="Q121" s="195"/>
      <c r="R121" s="142"/>
      <c r="T121" s="143" t="s">
        <v>5</v>
      </c>
      <c r="U121" s="40" t="s">
        <v>40</v>
      </c>
      <c r="V121" s="144">
        <v>0.28499999999999998</v>
      </c>
      <c r="W121" s="144">
        <f>V121*K121</f>
        <v>54.725699999999996</v>
      </c>
      <c r="X121" s="144">
        <v>0</v>
      </c>
      <c r="Y121" s="144">
        <f>X121*K121</f>
        <v>0</v>
      </c>
      <c r="Z121" s="144">
        <v>0</v>
      </c>
      <c r="AA121" s="145">
        <f>Z121*K121</f>
        <v>0</v>
      </c>
      <c r="AR121" s="18" t="s">
        <v>152</v>
      </c>
      <c r="AT121" s="18" t="s">
        <v>148</v>
      </c>
      <c r="AU121" s="18" t="s">
        <v>153</v>
      </c>
      <c r="AY121" s="18" t="s">
        <v>147</v>
      </c>
      <c r="BE121" s="146">
        <f>IF(U121="základná",N121,0)</f>
        <v>0</v>
      </c>
      <c r="BF121" s="146">
        <f>IF(U121="znížená",N121,0)</f>
        <v>0</v>
      </c>
      <c r="BG121" s="146">
        <f>IF(U121="zákl. prenesená",N121,0)</f>
        <v>0</v>
      </c>
      <c r="BH121" s="146">
        <f>IF(U121="zníž. prenesená",N121,0)</f>
        <v>0</v>
      </c>
      <c r="BI121" s="146">
        <f>IF(U121="nulová",N121,0)</f>
        <v>0</v>
      </c>
      <c r="BJ121" s="18" t="s">
        <v>153</v>
      </c>
      <c r="BK121" s="146">
        <f>ROUND(L121*K121,2)</f>
        <v>0</v>
      </c>
      <c r="BL121" s="18" t="s">
        <v>152</v>
      </c>
      <c r="BM121" s="18" t="s">
        <v>609</v>
      </c>
    </row>
    <row r="122" spans="2:65" s="9" customFormat="1" ht="29.85" customHeight="1">
      <c r="B122" s="126"/>
      <c r="C122" s="127"/>
      <c r="D122" s="136" t="s">
        <v>118</v>
      </c>
      <c r="E122" s="136"/>
      <c r="F122" s="136"/>
      <c r="G122" s="136"/>
      <c r="H122" s="136"/>
      <c r="I122" s="136"/>
      <c r="J122" s="136"/>
      <c r="K122" s="136"/>
      <c r="L122" s="136"/>
      <c r="M122" s="136"/>
      <c r="N122" s="193">
        <f>BK122</f>
        <v>0</v>
      </c>
      <c r="O122" s="194"/>
      <c r="P122" s="194"/>
      <c r="Q122" s="194"/>
      <c r="R122" s="129"/>
      <c r="T122" s="130"/>
      <c r="U122" s="127"/>
      <c r="V122" s="127"/>
      <c r="W122" s="131">
        <f>SUM(W123:W126)</f>
        <v>236.99653999999998</v>
      </c>
      <c r="X122" s="127"/>
      <c r="Y122" s="131">
        <f>SUM(Y123:Y126)</f>
        <v>3.4358426000000004</v>
      </c>
      <c r="Z122" s="127"/>
      <c r="AA122" s="132">
        <f>SUM(AA123:AA126)</f>
        <v>0</v>
      </c>
      <c r="AR122" s="133" t="s">
        <v>81</v>
      </c>
      <c r="AT122" s="134" t="s">
        <v>72</v>
      </c>
      <c r="AU122" s="134" t="s">
        <v>81</v>
      </c>
      <c r="AY122" s="133" t="s">
        <v>147</v>
      </c>
      <c r="BK122" s="135">
        <f>SUM(BK123:BK126)</f>
        <v>0</v>
      </c>
    </row>
    <row r="123" spans="2:65" s="1" customFormat="1" ht="25.5" customHeight="1">
      <c r="B123" s="137"/>
      <c r="C123" s="138" t="s">
        <v>153</v>
      </c>
      <c r="D123" s="138" t="s">
        <v>148</v>
      </c>
      <c r="E123" s="139" t="s">
        <v>155</v>
      </c>
      <c r="F123" s="192" t="s">
        <v>156</v>
      </c>
      <c r="G123" s="192"/>
      <c r="H123" s="192"/>
      <c r="I123" s="192"/>
      <c r="J123" s="140" t="s">
        <v>151</v>
      </c>
      <c r="K123" s="141">
        <v>7.56</v>
      </c>
      <c r="L123" s="191"/>
      <c r="M123" s="191"/>
      <c r="N123" s="195">
        <f>ROUND(L123*K123,2)</f>
        <v>0</v>
      </c>
      <c r="O123" s="195"/>
      <c r="P123" s="195"/>
      <c r="Q123" s="195"/>
      <c r="R123" s="142"/>
      <c r="T123" s="143" t="s">
        <v>5</v>
      </c>
      <c r="U123" s="40" t="s">
        <v>40</v>
      </c>
      <c r="V123" s="144">
        <v>8.2000000000000003E-2</v>
      </c>
      <c r="W123" s="144">
        <f>V123*K123</f>
        <v>0.61992000000000003</v>
      </c>
      <c r="X123" s="144">
        <v>8.0000000000000007E-5</v>
      </c>
      <c r="Y123" s="144">
        <f>X123*K123</f>
        <v>6.0480000000000006E-4</v>
      </c>
      <c r="Z123" s="144">
        <v>0</v>
      </c>
      <c r="AA123" s="145">
        <f>Z123*K123</f>
        <v>0</v>
      </c>
      <c r="AR123" s="18" t="s">
        <v>152</v>
      </c>
      <c r="AT123" s="18" t="s">
        <v>148</v>
      </c>
      <c r="AU123" s="18" t="s">
        <v>153</v>
      </c>
      <c r="AY123" s="18" t="s">
        <v>147</v>
      </c>
      <c r="BE123" s="146">
        <f>IF(U123="základná",N123,0)</f>
        <v>0</v>
      </c>
      <c r="BF123" s="146">
        <f>IF(U123="znížená",N123,0)</f>
        <v>0</v>
      </c>
      <c r="BG123" s="146">
        <f>IF(U123="zákl. prenesená",N123,0)</f>
        <v>0</v>
      </c>
      <c r="BH123" s="146">
        <f>IF(U123="zníž. prenesená",N123,0)</f>
        <v>0</v>
      </c>
      <c r="BI123" s="146">
        <f>IF(U123="nulová",N123,0)</f>
        <v>0</v>
      </c>
      <c r="BJ123" s="18" t="s">
        <v>153</v>
      </c>
      <c r="BK123" s="146">
        <f>ROUND(L123*K123,2)</f>
        <v>0</v>
      </c>
      <c r="BL123" s="18" t="s">
        <v>152</v>
      </c>
      <c r="BM123" s="18" t="s">
        <v>157</v>
      </c>
    </row>
    <row r="124" spans="2:65" s="1" customFormat="1" ht="25.5" customHeight="1">
      <c r="B124" s="137"/>
      <c r="C124" s="138" t="s">
        <v>158</v>
      </c>
      <c r="D124" s="138" t="s">
        <v>148</v>
      </c>
      <c r="E124" s="139" t="s">
        <v>174</v>
      </c>
      <c r="F124" s="192" t="s">
        <v>175</v>
      </c>
      <c r="G124" s="192"/>
      <c r="H124" s="192"/>
      <c r="I124" s="192"/>
      <c r="J124" s="140" t="s">
        <v>151</v>
      </c>
      <c r="K124" s="141">
        <v>192.02</v>
      </c>
      <c r="L124" s="191"/>
      <c r="M124" s="191"/>
      <c r="N124" s="195">
        <f>ROUND(L124*K124,2)</f>
        <v>0</v>
      </c>
      <c r="O124" s="195"/>
      <c r="P124" s="195"/>
      <c r="Q124" s="195"/>
      <c r="R124" s="142"/>
      <c r="T124" s="143" t="s">
        <v>5</v>
      </c>
      <c r="U124" s="40" t="s">
        <v>40</v>
      </c>
      <c r="V124" s="144">
        <v>9.1999999999999998E-2</v>
      </c>
      <c r="W124" s="144">
        <f>V124*K124</f>
        <v>17.665839999999999</v>
      </c>
      <c r="X124" s="144">
        <v>4.2000000000000002E-4</v>
      </c>
      <c r="Y124" s="144">
        <f>X124*K124</f>
        <v>8.0648400000000009E-2</v>
      </c>
      <c r="Z124" s="144">
        <v>0</v>
      </c>
      <c r="AA124" s="145">
        <f>Z124*K124</f>
        <v>0</v>
      </c>
      <c r="AR124" s="18" t="s">
        <v>152</v>
      </c>
      <c r="AT124" s="18" t="s">
        <v>148</v>
      </c>
      <c r="AU124" s="18" t="s">
        <v>153</v>
      </c>
      <c r="AY124" s="18" t="s">
        <v>147</v>
      </c>
      <c r="BE124" s="146">
        <f>IF(U124="základná",N124,0)</f>
        <v>0</v>
      </c>
      <c r="BF124" s="146">
        <f>IF(U124="znížená",N124,0)</f>
        <v>0</v>
      </c>
      <c r="BG124" s="146">
        <f>IF(U124="zákl. prenesená",N124,0)</f>
        <v>0</v>
      </c>
      <c r="BH124" s="146">
        <f>IF(U124="zníž. prenesená",N124,0)</f>
        <v>0</v>
      </c>
      <c r="BI124" s="146">
        <f>IF(U124="nulová",N124,0)</f>
        <v>0</v>
      </c>
      <c r="BJ124" s="18" t="s">
        <v>153</v>
      </c>
      <c r="BK124" s="146">
        <f>ROUND(L124*K124,2)</f>
        <v>0</v>
      </c>
      <c r="BL124" s="18" t="s">
        <v>152</v>
      </c>
      <c r="BM124" s="18" t="s">
        <v>176</v>
      </c>
    </row>
    <row r="125" spans="2:65" s="1" customFormat="1" ht="25.5" customHeight="1">
      <c r="B125" s="137"/>
      <c r="C125" s="138" t="s">
        <v>152</v>
      </c>
      <c r="D125" s="138" t="s">
        <v>148</v>
      </c>
      <c r="E125" s="139" t="s">
        <v>178</v>
      </c>
      <c r="F125" s="192" t="s">
        <v>179</v>
      </c>
      <c r="G125" s="192"/>
      <c r="H125" s="192"/>
      <c r="I125" s="192"/>
      <c r="J125" s="140" t="s">
        <v>151</v>
      </c>
      <c r="K125" s="141">
        <v>192.02</v>
      </c>
      <c r="L125" s="191"/>
      <c r="M125" s="191"/>
      <c r="N125" s="195">
        <f>ROUND(L125*K125,2)</f>
        <v>0</v>
      </c>
      <c r="O125" s="195"/>
      <c r="P125" s="195"/>
      <c r="Q125" s="195"/>
      <c r="R125" s="142"/>
      <c r="T125" s="143" t="s">
        <v>5</v>
      </c>
      <c r="U125" s="40" t="s">
        <v>40</v>
      </c>
      <c r="V125" s="144">
        <v>9.1999999999999998E-2</v>
      </c>
      <c r="W125" s="144">
        <f>V125*K125</f>
        <v>17.665839999999999</v>
      </c>
      <c r="X125" s="144">
        <v>4.2000000000000002E-4</v>
      </c>
      <c r="Y125" s="144">
        <f>X125*K125</f>
        <v>8.0648400000000009E-2</v>
      </c>
      <c r="Z125" s="144">
        <v>0</v>
      </c>
      <c r="AA125" s="145">
        <f>Z125*K125</f>
        <v>0</v>
      </c>
      <c r="AR125" s="18" t="s">
        <v>152</v>
      </c>
      <c r="AT125" s="18" t="s">
        <v>148</v>
      </c>
      <c r="AU125" s="18" t="s">
        <v>153</v>
      </c>
      <c r="AY125" s="18" t="s">
        <v>147</v>
      </c>
      <c r="BE125" s="146">
        <f>IF(U125="základná",N125,0)</f>
        <v>0</v>
      </c>
      <c r="BF125" s="146">
        <f>IF(U125="znížená",N125,0)</f>
        <v>0</v>
      </c>
      <c r="BG125" s="146">
        <f>IF(U125="zákl. prenesená",N125,0)</f>
        <v>0</v>
      </c>
      <c r="BH125" s="146">
        <f>IF(U125="zníž. prenesená",N125,0)</f>
        <v>0</v>
      </c>
      <c r="BI125" s="146">
        <f>IF(U125="nulová",N125,0)</f>
        <v>0</v>
      </c>
      <c r="BJ125" s="18" t="s">
        <v>153</v>
      </c>
      <c r="BK125" s="146">
        <f>ROUND(L125*K125,2)</f>
        <v>0</v>
      </c>
      <c r="BL125" s="18" t="s">
        <v>152</v>
      </c>
      <c r="BM125" s="18" t="s">
        <v>180</v>
      </c>
    </row>
    <row r="126" spans="2:65" s="1" customFormat="1" ht="38.25" customHeight="1">
      <c r="B126" s="137"/>
      <c r="C126" s="138" t="s">
        <v>165</v>
      </c>
      <c r="D126" s="138" t="s">
        <v>148</v>
      </c>
      <c r="E126" s="139" t="s">
        <v>206</v>
      </c>
      <c r="F126" s="192" t="s">
        <v>610</v>
      </c>
      <c r="G126" s="192"/>
      <c r="H126" s="192"/>
      <c r="I126" s="192"/>
      <c r="J126" s="140" t="s">
        <v>151</v>
      </c>
      <c r="K126" s="141">
        <v>192.02</v>
      </c>
      <c r="L126" s="191"/>
      <c r="M126" s="191"/>
      <c r="N126" s="195">
        <f>ROUND(L126*K126,2)</f>
        <v>0</v>
      </c>
      <c r="O126" s="195"/>
      <c r="P126" s="195"/>
      <c r="Q126" s="195"/>
      <c r="R126" s="142"/>
      <c r="T126" s="143" t="s">
        <v>5</v>
      </c>
      <c r="U126" s="40" t="s">
        <v>40</v>
      </c>
      <c r="V126" s="144">
        <v>1.0469999999999999</v>
      </c>
      <c r="W126" s="144">
        <f>V126*K126</f>
        <v>201.04494</v>
      </c>
      <c r="X126" s="144">
        <v>1.7049999999999999E-2</v>
      </c>
      <c r="Y126" s="144">
        <f>X126*K126</f>
        <v>3.2739410000000002</v>
      </c>
      <c r="Z126" s="144">
        <v>0</v>
      </c>
      <c r="AA126" s="145">
        <f>Z126*K126</f>
        <v>0</v>
      </c>
      <c r="AR126" s="18" t="s">
        <v>152</v>
      </c>
      <c r="AT126" s="18" t="s">
        <v>148</v>
      </c>
      <c r="AU126" s="18" t="s">
        <v>153</v>
      </c>
      <c r="AY126" s="18" t="s">
        <v>147</v>
      </c>
      <c r="BE126" s="146">
        <f>IF(U126="základná",N126,0)</f>
        <v>0</v>
      </c>
      <c r="BF126" s="146">
        <f>IF(U126="znížená",N126,0)</f>
        <v>0</v>
      </c>
      <c r="BG126" s="146">
        <f>IF(U126="zákl. prenesená",N126,0)</f>
        <v>0</v>
      </c>
      <c r="BH126" s="146">
        <f>IF(U126="zníž. prenesená",N126,0)</f>
        <v>0</v>
      </c>
      <c r="BI126" s="146">
        <f>IF(U126="nulová",N126,0)</f>
        <v>0</v>
      </c>
      <c r="BJ126" s="18" t="s">
        <v>153</v>
      </c>
      <c r="BK126" s="146">
        <f>ROUND(L126*K126,2)</f>
        <v>0</v>
      </c>
      <c r="BL126" s="18" t="s">
        <v>152</v>
      </c>
      <c r="BM126" s="18" t="s">
        <v>208</v>
      </c>
    </row>
    <row r="127" spans="2:65" s="9" customFormat="1" ht="29.85" customHeight="1">
      <c r="B127" s="126"/>
      <c r="C127" s="127"/>
      <c r="D127" s="136" t="s">
        <v>119</v>
      </c>
      <c r="E127" s="136"/>
      <c r="F127" s="136"/>
      <c r="G127" s="136"/>
      <c r="H127" s="136"/>
      <c r="I127" s="136"/>
      <c r="J127" s="136"/>
      <c r="K127" s="136"/>
      <c r="L127" s="136"/>
      <c r="M127" s="136"/>
      <c r="N127" s="193">
        <f>BK127</f>
        <v>0</v>
      </c>
      <c r="O127" s="194"/>
      <c r="P127" s="194"/>
      <c r="Q127" s="194"/>
      <c r="R127" s="129"/>
      <c r="T127" s="130"/>
      <c r="U127" s="127"/>
      <c r="V127" s="127"/>
      <c r="W127" s="131">
        <f>SUM(W128:W129)</f>
        <v>81.264784200000008</v>
      </c>
      <c r="X127" s="127"/>
      <c r="Y127" s="131">
        <f>SUM(Y128:Y129)</f>
        <v>0.30339160000000004</v>
      </c>
      <c r="Z127" s="127"/>
      <c r="AA127" s="132">
        <f>SUM(AA128:AA129)</f>
        <v>0</v>
      </c>
      <c r="AR127" s="133" t="s">
        <v>81</v>
      </c>
      <c r="AT127" s="134" t="s">
        <v>72</v>
      </c>
      <c r="AU127" s="134" t="s">
        <v>81</v>
      </c>
      <c r="AY127" s="133" t="s">
        <v>147</v>
      </c>
      <c r="BK127" s="135">
        <f>SUM(BK128:BK129)</f>
        <v>0</v>
      </c>
    </row>
    <row r="128" spans="2:65" s="1" customFormat="1" ht="25.5" customHeight="1">
      <c r="B128" s="137"/>
      <c r="C128" s="138" t="s">
        <v>169</v>
      </c>
      <c r="D128" s="138" t="s">
        <v>148</v>
      </c>
      <c r="E128" s="139" t="s">
        <v>611</v>
      </c>
      <c r="F128" s="192" t="s">
        <v>612</v>
      </c>
      <c r="G128" s="192"/>
      <c r="H128" s="192"/>
      <c r="I128" s="192"/>
      <c r="J128" s="140" t="s">
        <v>151</v>
      </c>
      <c r="K128" s="141">
        <v>192.02</v>
      </c>
      <c r="L128" s="191"/>
      <c r="M128" s="191"/>
      <c r="N128" s="195">
        <f>ROUND(L128*K128,2)</f>
        <v>0</v>
      </c>
      <c r="O128" s="195"/>
      <c r="P128" s="195"/>
      <c r="Q128" s="195"/>
      <c r="R128" s="142"/>
      <c r="T128" s="143" t="s">
        <v>5</v>
      </c>
      <c r="U128" s="40" t="s">
        <v>40</v>
      </c>
      <c r="V128" s="144">
        <v>9.9210000000000007E-2</v>
      </c>
      <c r="W128" s="144">
        <f>V128*K128</f>
        <v>19.050304200000003</v>
      </c>
      <c r="X128" s="144">
        <v>1.5299999999999999E-3</v>
      </c>
      <c r="Y128" s="144">
        <f>X128*K128</f>
        <v>0.29379060000000001</v>
      </c>
      <c r="Z128" s="144">
        <v>0</v>
      </c>
      <c r="AA128" s="145">
        <f>Z128*K128</f>
        <v>0</v>
      </c>
      <c r="AR128" s="18" t="s">
        <v>152</v>
      </c>
      <c r="AT128" s="18" t="s">
        <v>148</v>
      </c>
      <c r="AU128" s="18" t="s">
        <v>153</v>
      </c>
      <c r="AY128" s="18" t="s">
        <v>147</v>
      </c>
      <c r="BE128" s="146">
        <f>IF(U128="základná",N128,0)</f>
        <v>0</v>
      </c>
      <c r="BF128" s="146">
        <f>IF(U128="znížená",N128,0)</f>
        <v>0</v>
      </c>
      <c r="BG128" s="146">
        <f>IF(U128="zákl. prenesená",N128,0)</f>
        <v>0</v>
      </c>
      <c r="BH128" s="146">
        <f>IF(U128="zníž. prenesená",N128,0)</f>
        <v>0</v>
      </c>
      <c r="BI128" s="146">
        <f>IF(U128="nulová",N128,0)</f>
        <v>0</v>
      </c>
      <c r="BJ128" s="18" t="s">
        <v>153</v>
      </c>
      <c r="BK128" s="146">
        <f>ROUND(L128*K128,2)</f>
        <v>0</v>
      </c>
      <c r="BL128" s="18" t="s">
        <v>152</v>
      </c>
      <c r="BM128" s="18" t="s">
        <v>613</v>
      </c>
    </row>
    <row r="129" spans="2:65" s="1" customFormat="1" ht="16.5" customHeight="1">
      <c r="B129" s="137"/>
      <c r="C129" s="138" t="s">
        <v>173</v>
      </c>
      <c r="D129" s="138" t="s">
        <v>148</v>
      </c>
      <c r="E129" s="139" t="s">
        <v>234</v>
      </c>
      <c r="F129" s="192" t="s">
        <v>235</v>
      </c>
      <c r="G129" s="192"/>
      <c r="H129" s="192"/>
      <c r="I129" s="192"/>
      <c r="J129" s="140" t="s">
        <v>151</v>
      </c>
      <c r="K129" s="141">
        <v>192.02</v>
      </c>
      <c r="L129" s="191"/>
      <c r="M129" s="191"/>
      <c r="N129" s="195">
        <f>ROUND(L129*K129,2)</f>
        <v>0</v>
      </c>
      <c r="O129" s="195"/>
      <c r="P129" s="195"/>
      <c r="Q129" s="195"/>
      <c r="R129" s="142"/>
      <c r="T129" s="143" t="s">
        <v>5</v>
      </c>
      <c r="U129" s="40" t="s">
        <v>40</v>
      </c>
      <c r="V129" s="144">
        <v>0.32400000000000001</v>
      </c>
      <c r="W129" s="144">
        <f>V129*K129</f>
        <v>62.214480000000002</v>
      </c>
      <c r="X129" s="144">
        <v>5.0000000000000002E-5</v>
      </c>
      <c r="Y129" s="144">
        <f>X129*K129</f>
        <v>9.6010000000000002E-3</v>
      </c>
      <c r="Z129" s="144">
        <v>0</v>
      </c>
      <c r="AA129" s="145">
        <f>Z129*K129</f>
        <v>0</v>
      </c>
      <c r="AR129" s="18" t="s">
        <v>152</v>
      </c>
      <c r="AT129" s="18" t="s">
        <v>148</v>
      </c>
      <c r="AU129" s="18" t="s">
        <v>153</v>
      </c>
      <c r="AY129" s="18" t="s">
        <v>147</v>
      </c>
      <c r="BE129" s="146">
        <f>IF(U129="základná",N129,0)</f>
        <v>0</v>
      </c>
      <c r="BF129" s="146">
        <f>IF(U129="znížená",N129,0)</f>
        <v>0</v>
      </c>
      <c r="BG129" s="146">
        <f>IF(U129="zákl. prenesená",N129,0)</f>
        <v>0</v>
      </c>
      <c r="BH129" s="146">
        <f>IF(U129="zníž. prenesená",N129,0)</f>
        <v>0</v>
      </c>
      <c r="BI129" s="146">
        <f>IF(U129="nulová",N129,0)</f>
        <v>0</v>
      </c>
      <c r="BJ129" s="18" t="s">
        <v>153</v>
      </c>
      <c r="BK129" s="146">
        <f>ROUND(L129*K129,2)</f>
        <v>0</v>
      </c>
      <c r="BL129" s="18" t="s">
        <v>152</v>
      </c>
      <c r="BM129" s="18" t="s">
        <v>236</v>
      </c>
    </row>
    <row r="130" spans="2:65" s="9" customFormat="1" ht="29.85" customHeight="1">
      <c r="B130" s="126"/>
      <c r="C130" s="127"/>
      <c r="D130" s="136" t="s">
        <v>120</v>
      </c>
      <c r="E130" s="136"/>
      <c r="F130" s="136"/>
      <c r="G130" s="136"/>
      <c r="H130" s="136"/>
      <c r="I130" s="136"/>
      <c r="J130" s="136"/>
      <c r="K130" s="136"/>
      <c r="L130" s="136"/>
      <c r="M130" s="136"/>
      <c r="N130" s="193">
        <f>BK130</f>
        <v>0</v>
      </c>
      <c r="O130" s="194"/>
      <c r="P130" s="194"/>
      <c r="Q130" s="194"/>
      <c r="R130" s="129"/>
      <c r="T130" s="130"/>
      <c r="U130" s="127"/>
      <c r="V130" s="127"/>
      <c r="W130" s="131">
        <f>W131</f>
        <v>9.2091569999999994</v>
      </c>
      <c r="X130" s="127"/>
      <c r="Y130" s="131">
        <f>Y131</f>
        <v>0</v>
      </c>
      <c r="Z130" s="127"/>
      <c r="AA130" s="132">
        <f>AA131</f>
        <v>0</v>
      </c>
      <c r="AR130" s="133" t="s">
        <v>81</v>
      </c>
      <c r="AT130" s="134" t="s">
        <v>72</v>
      </c>
      <c r="AU130" s="134" t="s">
        <v>81</v>
      </c>
      <c r="AY130" s="133" t="s">
        <v>147</v>
      </c>
      <c r="BK130" s="135">
        <f>BK131</f>
        <v>0</v>
      </c>
    </row>
    <row r="131" spans="2:65" s="1" customFormat="1" ht="38.25" customHeight="1">
      <c r="B131" s="137"/>
      <c r="C131" s="138" t="s">
        <v>177</v>
      </c>
      <c r="D131" s="138" t="s">
        <v>148</v>
      </c>
      <c r="E131" s="139" t="s">
        <v>291</v>
      </c>
      <c r="F131" s="192" t="s">
        <v>292</v>
      </c>
      <c r="G131" s="192"/>
      <c r="H131" s="192"/>
      <c r="I131" s="192"/>
      <c r="J131" s="140" t="s">
        <v>268</v>
      </c>
      <c r="K131" s="141">
        <v>3.7389999999999999</v>
      </c>
      <c r="L131" s="191"/>
      <c r="M131" s="191"/>
      <c r="N131" s="195">
        <f>ROUND(L131*K131,2)</f>
        <v>0</v>
      </c>
      <c r="O131" s="195"/>
      <c r="P131" s="195"/>
      <c r="Q131" s="195"/>
      <c r="R131" s="142"/>
      <c r="T131" s="143" t="s">
        <v>5</v>
      </c>
      <c r="U131" s="40" t="s">
        <v>40</v>
      </c>
      <c r="V131" s="144">
        <v>2.4630000000000001</v>
      </c>
      <c r="W131" s="144">
        <f>V131*K131</f>
        <v>9.2091569999999994</v>
      </c>
      <c r="X131" s="144">
        <v>0</v>
      </c>
      <c r="Y131" s="144">
        <f>X131*K131</f>
        <v>0</v>
      </c>
      <c r="Z131" s="144">
        <v>0</v>
      </c>
      <c r="AA131" s="145">
        <f>Z131*K131</f>
        <v>0</v>
      </c>
      <c r="AR131" s="18" t="s">
        <v>152</v>
      </c>
      <c r="AT131" s="18" t="s">
        <v>148</v>
      </c>
      <c r="AU131" s="18" t="s">
        <v>153</v>
      </c>
      <c r="AY131" s="18" t="s">
        <v>147</v>
      </c>
      <c r="BE131" s="146">
        <f>IF(U131="základná",N131,0)</f>
        <v>0</v>
      </c>
      <c r="BF131" s="146">
        <f>IF(U131="znížená",N131,0)</f>
        <v>0</v>
      </c>
      <c r="BG131" s="146">
        <f>IF(U131="zákl. prenesená",N131,0)</f>
        <v>0</v>
      </c>
      <c r="BH131" s="146">
        <f>IF(U131="zníž. prenesená",N131,0)</f>
        <v>0</v>
      </c>
      <c r="BI131" s="146">
        <f>IF(U131="nulová",N131,0)</f>
        <v>0</v>
      </c>
      <c r="BJ131" s="18" t="s">
        <v>153</v>
      </c>
      <c r="BK131" s="146">
        <f>ROUND(L131*K131,2)</f>
        <v>0</v>
      </c>
      <c r="BL131" s="18" t="s">
        <v>152</v>
      </c>
      <c r="BM131" s="18" t="s">
        <v>293</v>
      </c>
    </row>
    <row r="132" spans="2:65" s="9" customFormat="1" ht="37.35" customHeight="1">
      <c r="B132" s="126"/>
      <c r="C132" s="127"/>
      <c r="D132" s="128" t="s">
        <v>128</v>
      </c>
      <c r="E132" s="128"/>
      <c r="F132" s="128"/>
      <c r="G132" s="128"/>
      <c r="H132" s="128"/>
      <c r="I132" s="128"/>
      <c r="J132" s="128"/>
      <c r="K132" s="128"/>
      <c r="L132" s="128"/>
      <c r="M132" s="128"/>
      <c r="N132" s="220">
        <f>BK132</f>
        <v>0</v>
      </c>
      <c r="O132" s="221"/>
      <c r="P132" s="221"/>
      <c r="Q132" s="221"/>
      <c r="R132" s="129"/>
      <c r="T132" s="130"/>
      <c r="U132" s="127"/>
      <c r="V132" s="127"/>
      <c r="W132" s="131">
        <f>W133</f>
        <v>19.28</v>
      </c>
      <c r="X132" s="127"/>
      <c r="Y132" s="131">
        <f>Y133</f>
        <v>0</v>
      </c>
      <c r="Z132" s="127"/>
      <c r="AA132" s="132">
        <f>AA133</f>
        <v>0</v>
      </c>
      <c r="AR132" s="133" t="s">
        <v>158</v>
      </c>
      <c r="AT132" s="134" t="s">
        <v>72</v>
      </c>
      <c r="AU132" s="134" t="s">
        <v>73</v>
      </c>
      <c r="AY132" s="133" t="s">
        <v>147</v>
      </c>
      <c r="BK132" s="135">
        <f>BK133</f>
        <v>0</v>
      </c>
    </row>
    <row r="133" spans="2:65" s="9" customFormat="1" ht="19.899999999999999" customHeight="1">
      <c r="B133" s="126"/>
      <c r="C133" s="127"/>
      <c r="D133" s="136" t="s">
        <v>129</v>
      </c>
      <c r="E133" s="136"/>
      <c r="F133" s="136"/>
      <c r="G133" s="136"/>
      <c r="H133" s="136"/>
      <c r="I133" s="136"/>
      <c r="J133" s="136"/>
      <c r="K133" s="136"/>
      <c r="L133" s="136"/>
      <c r="M133" s="136"/>
      <c r="N133" s="200">
        <f>BK133</f>
        <v>0</v>
      </c>
      <c r="O133" s="201"/>
      <c r="P133" s="201"/>
      <c r="Q133" s="201"/>
      <c r="R133" s="129"/>
      <c r="T133" s="130"/>
      <c r="U133" s="127"/>
      <c r="V133" s="127"/>
      <c r="W133" s="131">
        <f>SUM(W134:W135)</f>
        <v>19.28</v>
      </c>
      <c r="X133" s="127"/>
      <c r="Y133" s="131">
        <f>SUM(Y134:Y135)</f>
        <v>0</v>
      </c>
      <c r="Z133" s="127"/>
      <c r="AA133" s="132">
        <f>SUM(AA134:AA135)</f>
        <v>0</v>
      </c>
      <c r="AR133" s="133" t="s">
        <v>158</v>
      </c>
      <c r="AT133" s="134" t="s">
        <v>72</v>
      </c>
      <c r="AU133" s="134" t="s">
        <v>81</v>
      </c>
      <c r="AY133" s="133" t="s">
        <v>147</v>
      </c>
      <c r="BK133" s="135">
        <f>SUM(BK134:BK135)</f>
        <v>0</v>
      </c>
    </row>
    <row r="134" spans="2:65" s="1" customFormat="1" ht="25.5" customHeight="1">
      <c r="B134" s="137"/>
      <c r="C134" s="138" t="s">
        <v>181</v>
      </c>
      <c r="D134" s="138" t="s">
        <v>148</v>
      </c>
      <c r="E134" s="139" t="s">
        <v>398</v>
      </c>
      <c r="F134" s="192" t="s">
        <v>614</v>
      </c>
      <c r="G134" s="192"/>
      <c r="H134" s="192"/>
      <c r="I134" s="192"/>
      <c r="J134" s="140" t="s">
        <v>306</v>
      </c>
      <c r="K134" s="141">
        <v>16</v>
      </c>
      <c r="L134" s="191"/>
      <c r="M134" s="191"/>
      <c r="N134" s="195">
        <f>ROUND(L134*K134,2)</f>
        <v>0</v>
      </c>
      <c r="O134" s="195"/>
      <c r="P134" s="195"/>
      <c r="Q134" s="195"/>
      <c r="R134" s="142"/>
      <c r="T134" s="143" t="s">
        <v>5</v>
      </c>
      <c r="U134" s="40" t="s">
        <v>40</v>
      </c>
      <c r="V134" s="144">
        <v>0.55000000000000004</v>
      </c>
      <c r="W134" s="144">
        <f>V134*K134</f>
        <v>8.8000000000000007</v>
      </c>
      <c r="X134" s="144">
        <v>0</v>
      </c>
      <c r="Y134" s="144">
        <f>X134*K134</f>
        <v>0</v>
      </c>
      <c r="Z134" s="144">
        <v>0</v>
      </c>
      <c r="AA134" s="145">
        <f>Z134*K134</f>
        <v>0</v>
      </c>
      <c r="AR134" s="18" t="s">
        <v>400</v>
      </c>
      <c r="AT134" s="18" t="s">
        <v>148</v>
      </c>
      <c r="AU134" s="18" t="s">
        <v>153</v>
      </c>
      <c r="AY134" s="18" t="s">
        <v>147</v>
      </c>
      <c r="BE134" s="146">
        <f>IF(U134="základná",N134,0)</f>
        <v>0</v>
      </c>
      <c r="BF134" s="146">
        <f>IF(U134="znížená",N134,0)</f>
        <v>0</v>
      </c>
      <c r="BG134" s="146">
        <f>IF(U134="zákl. prenesená",N134,0)</f>
        <v>0</v>
      </c>
      <c r="BH134" s="146">
        <f>IF(U134="zníž. prenesená",N134,0)</f>
        <v>0</v>
      </c>
      <c r="BI134" s="146">
        <f>IF(U134="nulová",N134,0)</f>
        <v>0</v>
      </c>
      <c r="BJ134" s="18" t="s">
        <v>153</v>
      </c>
      <c r="BK134" s="146">
        <f>ROUND(L134*K134,2)</f>
        <v>0</v>
      </c>
      <c r="BL134" s="18" t="s">
        <v>400</v>
      </c>
      <c r="BM134" s="18" t="s">
        <v>401</v>
      </c>
    </row>
    <row r="135" spans="2:65" s="1" customFormat="1" ht="16.5" customHeight="1">
      <c r="B135" s="137"/>
      <c r="C135" s="138" t="s">
        <v>185</v>
      </c>
      <c r="D135" s="138" t="s">
        <v>148</v>
      </c>
      <c r="E135" s="139" t="s">
        <v>411</v>
      </c>
      <c r="F135" s="192" t="s">
        <v>615</v>
      </c>
      <c r="G135" s="192"/>
      <c r="H135" s="192"/>
      <c r="I135" s="192"/>
      <c r="J135" s="140" t="s">
        <v>306</v>
      </c>
      <c r="K135" s="141">
        <v>16</v>
      </c>
      <c r="L135" s="191"/>
      <c r="M135" s="191"/>
      <c r="N135" s="195">
        <f>ROUND(L135*K135,2)</f>
        <v>0</v>
      </c>
      <c r="O135" s="195"/>
      <c r="P135" s="195"/>
      <c r="Q135" s="195"/>
      <c r="R135" s="142"/>
      <c r="T135" s="143" t="s">
        <v>5</v>
      </c>
      <c r="U135" s="40" t="s">
        <v>40</v>
      </c>
      <c r="V135" s="144">
        <v>0.65500000000000003</v>
      </c>
      <c r="W135" s="144">
        <f>V135*K135</f>
        <v>10.48</v>
      </c>
      <c r="X135" s="144">
        <v>0</v>
      </c>
      <c r="Y135" s="144">
        <f>X135*K135</f>
        <v>0</v>
      </c>
      <c r="Z135" s="144">
        <v>0</v>
      </c>
      <c r="AA135" s="145">
        <f>Z135*K135</f>
        <v>0</v>
      </c>
      <c r="AR135" s="18" t="s">
        <v>400</v>
      </c>
      <c r="AT135" s="18" t="s">
        <v>148</v>
      </c>
      <c r="AU135" s="18" t="s">
        <v>153</v>
      </c>
      <c r="AY135" s="18" t="s">
        <v>147</v>
      </c>
      <c r="BE135" s="146">
        <f>IF(U135="základná",N135,0)</f>
        <v>0</v>
      </c>
      <c r="BF135" s="146">
        <f>IF(U135="znížená",N135,0)</f>
        <v>0</v>
      </c>
      <c r="BG135" s="146">
        <f>IF(U135="zákl. prenesená",N135,0)</f>
        <v>0</v>
      </c>
      <c r="BH135" s="146">
        <f>IF(U135="zníž. prenesená",N135,0)</f>
        <v>0</v>
      </c>
      <c r="BI135" s="146">
        <f>IF(U135="nulová",N135,0)</f>
        <v>0</v>
      </c>
      <c r="BJ135" s="18" t="s">
        <v>153</v>
      </c>
      <c r="BK135" s="146">
        <f>ROUND(L135*K135,2)</f>
        <v>0</v>
      </c>
      <c r="BL135" s="18" t="s">
        <v>400</v>
      </c>
      <c r="BM135" s="18" t="s">
        <v>413</v>
      </c>
    </row>
    <row r="136" spans="2:65" s="9" customFormat="1" ht="37.35" customHeight="1">
      <c r="B136" s="126"/>
      <c r="C136" s="127"/>
      <c r="D136" s="128" t="s">
        <v>130</v>
      </c>
      <c r="E136" s="128"/>
      <c r="F136" s="128"/>
      <c r="G136" s="128"/>
      <c r="H136" s="128"/>
      <c r="I136" s="128"/>
      <c r="J136" s="128"/>
      <c r="K136" s="128"/>
      <c r="L136" s="128"/>
      <c r="M136" s="128"/>
      <c r="N136" s="220">
        <f>BK136</f>
        <v>0</v>
      </c>
      <c r="O136" s="221"/>
      <c r="P136" s="221"/>
      <c r="Q136" s="221"/>
      <c r="R136" s="129"/>
      <c r="T136" s="130"/>
      <c r="U136" s="127"/>
      <c r="V136" s="127"/>
      <c r="W136" s="131">
        <f>W137</f>
        <v>0</v>
      </c>
      <c r="X136" s="127"/>
      <c r="Y136" s="131">
        <f>Y137</f>
        <v>0</v>
      </c>
      <c r="Z136" s="127"/>
      <c r="AA136" s="132">
        <f>AA137</f>
        <v>0</v>
      </c>
      <c r="AR136" s="133" t="s">
        <v>165</v>
      </c>
      <c r="AT136" s="134" t="s">
        <v>72</v>
      </c>
      <c r="AU136" s="134" t="s">
        <v>73</v>
      </c>
      <c r="AY136" s="133" t="s">
        <v>147</v>
      </c>
      <c r="BK136" s="135">
        <f>BK137</f>
        <v>0</v>
      </c>
    </row>
    <row r="137" spans="2:65" s="9" customFormat="1" ht="19.899999999999999" customHeight="1">
      <c r="B137" s="126"/>
      <c r="C137" s="127"/>
      <c r="D137" s="136" t="s">
        <v>131</v>
      </c>
      <c r="E137" s="136"/>
      <c r="F137" s="136"/>
      <c r="G137" s="136"/>
      <c r="H137" s="136"/>
      <c r="I137" s="136"/>
      <c r="J137" s="136"/>
      <c r="K137" s="136"/>
      <c r="L137" s="136"/>
      <c r="M137" s="136"/>
      <c r="N137" s="200">
        <f>BK137</f>
        <v>0</v>
      </c>
      <c r="O137" s="201"/>
      <c r="P137" s="201"/>
      <c r="Q137" s="201"/>
      <c r="R137" s="129"/>
      <c r="T137" s="130"/>
      <c r="U137" s="127"/>
      <c r="V137" s="127"/>
      <c r="W137" s="131">
        <f>W138</f>
        <v>0</v>
      </c>
      <c r="X137" s="127"/>
      <c r="Y137" s="131">
        <f>Y138</f>
        <v>0</v>
      </c>
      <c r="Z137" s="127"/>
      <c r="AA137" s="132">
        <f>AA138</f>
        <v>0</v>
      </c>
      <c r="AR137" s="133" t="s">
        <v>165</v>
      </c>
      <c r="AT137" s="134" t="s">
        <v>72</v>
      </c>
      <c r="AU137" s="134" t="s">
        <v>81</v>
      </c>
      <c r="AY137" s="133" t="s">
        <v>147</v>
      </c>
      <c r="BK137" s="135">
        <f>BK138</f>
        <v>0</v>
      </c>
    </row>
    <row r="138" spans="2:65" s="1" customFormat="1" ht="16.5" customHeight="1">
      <c r="B138" s="137"/>
      <c r="C138" s="138" t="s">
        <v>189</v>
      </c>
      <c r="D138" s="138" t="s">
        <v>148</v>
      </c>
      <c r="E138" s="139" t="s">
        <v>415</v>
      </c>
      <c r="F138" s="192" t="s">
        <v>416</v>
      </c>
      <c r="G138" s="192"/>
      <c r="H138" s="192"/>
      <c r="I138" s="192"/>
      <c r="J138" s="140" t="s">
        <v>306</v>
      </c>
      <c r="K138" s="141">
        <v>1</v>
      </c>
      <c r="L138" s="191"/>
      <c r="M138" s="191"/>
      <c r="N138" s="195">
        <f>ROUND(L138*K138,2)</f>
        <v>0</v>
      </c>
      <c r="O138" s="195"/>
      <c r="P138" s="195"/>
      <c r="Q138" s="195"/>
      <c r="R138" s="142"/>
      <c r="T138" s="143" t="s">
        <v>5</v>
      </c>
      <c r="U138" s="151" t="s">
        <v>40</v>
      </c>
      <c r="V138" s="152">
        <v>0</v>
      </c>
      <c r="W138" s="152">
        <f>V138*K138</f>
        <v>0</v>
      </c>
      <c r="X138" s="152">
        <v>0</v>
      </c>
      <c r="Y138" s="152">
        <f>X138*K138</f>
        <v>0</v>
      </c>
      <c r="Z138" s="152">
        <v>0</v>
      </c>
      <c r="AA138" s="153">
        <f>Z138*K138</f>
        <v>0</v>
      </c>
      <c r="AR138" s="18" t="s">
        <v>417</v>
      </c>
      <c r="AT138" s="18" t="s">
        <v>148</v>
      </c>
      <c r="AU138" s="18" t="s">
        <v>153</v>
      </c>
      <c r="AY138" s="18" t="s">
        <v>147</v>
      </c>
      <c r="BE138" s="146">
        <f>IF(U138="základná",N138,0)</f>
        <v>0</v>
      </c>
      <c r="BF138" s="146">
        <f>IF(U138="znížená",N138,0)</f>
        <v>0</v>
      </c>
      <c r="BG138" s="146">
        <f>IF(U138="zákl. prenesená",N138,0)</f>
        <v>0</v>
      </c>
      <c r="BH138" s="146">
        <f>IF(U138="zníž. prenesená",N138,0)</f>
        <v>0</v>
      </c>
      <c r="BI138" s="146">
        <f>IF(U138="nulová",N138,0)</f>
        <v>0</v>
      </c>
      <c r="BJ138" s="18" t="s">
        <v>153</v>
      </c>
      <c r="BK138" s="146">
        <f>ROUND(L138*K138,2)</f>
        <v>0</v>
      </c>
      <c r="BL138" s="18" t="s">
        <v>417</v>
      </c>
      <c r="BM138" s="18" t="s">
        <v>418</v>
      </c>
    </row>
    <row r="139" spans="2:65" s="1" customFormat="1" ht="6.95" customHeight="1">
      <c r="B139" s="55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7"/>
    </row>
  </sheetData>
  <mergeCells count="102">
    <mergeCell ref="F135:I135"/>
    <mergeCell ref="F131:I131"/>
    <mergeCell ref="L131:M131"/>
    <mergeCell ref="N131:Q131"/>
    <mergeCell ref="F134:I134"/>
    <mergeCell ref="L134:M134"/>
    <mergeCell ref="N134:Q134"/>
    <mergeCell ref="L135:M135"/>
    <mergeCell ref="N135:Q135"/>
    <mergeCell ref="F138:I138"/>
    <mergeCell ref="L138:M138"/>
    <mergeCell ref="N138:Q138"/>
    <mergeCell ref="N132:Q132"/>
    <mergeCell ref="N133:Q133"/>
    <mergeCell ref="N136:Q136"/>
    <mergeCell ref="N137:Q137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H34:J34"/>
    <mergeCell ref="M34:P34"/>
    <mergeCell ref="H35:J35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7:Q97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F117:I117"/>
    <mergeCell ref="F121:I121"/>
    <mergeCell ref="L117:M117"/>
    <mergeCell ref="N117:Q117"/>
    <mergeCell ref="L121:M121"/>
    <mergeCell ref="N121:Q121"/>
    <mergeCell ref="N118:Q118"/>
    <mergeCell ref="N119:Q119"/>
    <mergeCell ref="N120:Q120"/>
    <mergeCell ref="N130:Q130"/>
    <mergeCell ref="N122:Q122"/>
    <mergeCell ref="F124:I124"/>
    <mergeCell ref="F129:I129"/>
    <mergeCell ref="F126:I126"/>
    <mergeCell ref="F125:I125"/>
    <mergeCell ref="F128:I128"/>
    <mergeCell ref="L128:M128"/>
    <mergeCell ref="N128:Q128"/>
    <mergeCell ref="L129:M129"/>
    <mergeCell ref="N129:Q129"/>
    <mergeCell ref="N127:Q127"/>
    <mergeCell ref="F123:I123"/>
    <mergeCell ref="L123:M123"/>
    <mergeCell ref="N123:Q123"/>
    <mergeCell ref="L124:M124"/>
    <mergeCell ref="N124:Q124"/>
    <mergeCell ref="L125:M125"/>
    <mergeCell ref="N125:Q125"/>
    <mergeCell ref="L126:M126"/>
    <mergeCell ref="N126:Q126"/>
  </mergeCells>
  <hyperlinks>
    <hyperlink ref="F1:G1" location="C2" display="1) Krycí list rozpočtu" xr:uid="{00000000-0004-0000-0400-000000000000}"/>
    <hyperlink ref="H1:K1" location="C86" display="2) Rekapitulácia rozpočtu" xr:uid="{00000000-0004-0000-0400-000001000000}"/>
    <hyperlink ref="L1" location="C117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43"/>
  <sheetViews>
    <sheetView showGridLines="0" workbookViewId="0">
      <pane ySplit="1" topLeftCell="A108" activePane="bottomLeft" state="frozen"/>
      <selection pane="bottomLeft" activeCell="L120" sqref="L120:M12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99</v>
      </c>
      <c r="G1" s="13"/>
      <c r="H1" s="218" t="s">
        <v>100</v>
      </c>
      <c r="I1" s="218"/>
      <c r="J1" s="218"/>
      <c r="K1" s="218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8" t="s">
        <v>94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171" t="s">
        <v>104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3" t="str">
        <f>'Rekapitulácia stavby'!K6</f>
        <v>Stavebné úpravy Bytového Domu v obci Močenok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4"/>
      <c r="R6" s="23"/>
    </row>
    <row r="7" spans="1:66" s="1" customFormat="1" ht="32.85" customHeight="1">
      <c r="B7" s="31"/>
      <c r="C7" s="32"/>
      <c r="D7" s="27" t="s">
        <v>105</v>
      </c>
      <c r="E7" s="32"/>
      <c r="F7" s="187" t="s">
        <v>616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24</v>
      </c>
      <c r="G9" s="32"/>
      <c r="H9" s="32"/>
      <c r="I9" s="32"/>
      <c r="J9" s="32"/>
      <c r="K9" s="32"/>
      <c r="L9" s="32"/>
      <c r="M9" s="28" t="s">
        <v>20</v>
      </c>
      <c r="N9" s="32"/>
      <c r="O9" s="205" t="str">
        <f>'Rekapitulácia stavby'!AN8</f>
        <v>3. 1. 2019</v>
      </c>
      <c r="P9" s="205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22</v>
      </c>
      <c r="E11" s="32"/>
      <c r="F11" s="32"/>
      <c r="G11" s="32"/>
      <c r="H11" s="32"/>
      <c r="I11" s="32"/>
      <c r="J11" s="32"/>
      <c r="K11" s="32"/>
      <c r="L11" s="32"/>
      <c r="M11" s="28" t="s">
        <v>23</v>
      </c>
      <c r="N11" s="32"/>
      <c r="O11" s="186" t="s">
        <v>5</v>
      </c>
      <c r="P11" s="186"/>
      <c r="Q11" s="32"/>
      <c r="R11" s="33"/>
    </row>
    <row r="12" spans="1:66" s="1" customFormat="1" ht="18" customHeight="1">
      <c r="B12" s="31"/>
      <c r="C12" s="32"/>
      <c r="D12" s="32"/>
      <c r="E12" s="26" t="s">
        <v>24</v>
      </c>
      <c r="F12" s="32"/>
      <c r="G12" s="32"/>
      <c r="H12" s="32"/>
      <c r="I12" s="32"/>
      <c r="J12" s="32"/>
      <c r="K12" s="32"/>
      <c r="L12" s="32"/>
      <c r="M12" s="28" t="s">
        <v>25</v>
      </c>
      <c r="N12" s="32"/>
      <c r="O12" s="186" t="s">
        <v>5</v>
      </c>
      <c r="P12" s="186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26</v>
      </c>
      <c r="E14" s="32"/>
      <c r="F14" s="32"/>
      <c r="G14" s="32"/>
      <c r="H14" s="32"/>
      <c r="I14" s="32"/>
      <c r="J14" s="32"/>
      <c r="K14" s="32"/>
      <c r="L14" s="32"/>
      <c r="M14" s="28" t="s">
        <v>23</v>
      </c>
      <c r="N14" s="32"/>
      <c r="O14" s="186" t="str">
        <f>IF('Rekapitulácia stavby'!AN13="","",'Rekapitulácia stavby'!AN13)</f>
        <v/>
      </c>
      <c r="P14" s="186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25</v>
      </c>
      <c r="N15" s="32"/>
      <c r="O15" s="186" t="str">
        <f>IF('Rekapitulácia stavby'!AN14="","",'Rekapitulácia stavby'!AN14)</f>
        <v/>
      </c>
      <c r="P15" s="186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23</v>
      </c>
      <c r="N17" s="32"/>
      <c r="O17" s="186" t="s">
        <v>5</v>
      </c>
      <c r="P17" s="186"/>
      <c r="Q17" s="32"/>
      <c r="R17" s="33"/>
    </row>
    <row r="18" spans="2:18" s="1" customFormat="1" ht="18" customHeight="1">
      <c r="B18" s="31"/>
      <c r="C18" s="32"/>
      <c r="D18" s="32"/>
      <c r="E18" s="26" t="s">
        <v>107</v>
      </c>
      <c r="F18" s="32"/>
      <c r="G18" s="32"/>
      <c r="H18" s="32"/>
      <c r="I18" s="32"/>
      <c r="J18" s="32"/>
      <c r="K18" s="32"/>
      <c r="L18" s="32"/>
      <c r="M18" s="28" t="s">
        <v>25</v>
      </c>
      <c r="N18" s="32"/>
      <c r="O18" s="186" t="s">
        <v>5</v>
      </c>
      <c r="P18" s="186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31</v>
      </c>
      <c r="E20" s="32"/>
      <c r="F20" s="32"/>
      <c r="G20" s="32"/>
      <c r="H20" s="32"/>
      <c r="I20" s="32"/>
      <c r="J20" s="32"/>
      <c r="K20" s="32"/>
      <c r="L20" s="32"/>
      <c r="M20" s="28" t="s">
        <v>23</v>
      </c>
      <c r="N20" s="32"/>
      <c r="O20" s="186" t="s">
        <v>5</v>
      </c>
      <c r="P20" s="186"/>
      <c r="Q20" s="32"/>
      <c r="R20" s="33"/>
    </row>
    <row r="21" spans="2:18" s="1" customFormat="1" ht="18" customHeight="1">
      <c r="B21" s="31"/>
      <c r="C21" s="32"/>
      <c r="D21" s="32"/>
      <c r="E21" s="26" t="s">
        <v>108</v>
      </c>
      <c r="F21" s="32"/>
      <c r="G21" s="32"/>
      <c r="H21" s="32"/>
      <c r="I21" s="32"/>
      <c r="J21" s="32"/>
      <c r="K21" s="32"/>
      <c r="L21" s="32"/>
      <c r="M21" s="28" t="s">
        <v>25</v>
      </c>
      <c r="N21" s="32"/>
      <c r="O21" s="186" t="s">
        <v>5</v>
      </c>
      <c r="P21" s="186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7" t="s">
        <v>5</v>
      </c>
      <c r="F24" s="177"/>
      <c r="G24" s="177"/>
      <c r="H24" s="177"/>
      <c r="I24" s="177"/>
      <c r="J24" s="177"/>
      <c r="K24" s="177"/>
      <c r="L24" s="177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109</v>
      </c>
      <c r="E27" s="32"/>
      <c r="F27" s="32"/>
      <c r="G27" s="32"/>
      <c r="H27" s="32"/>
      <c r="I27" s="32"/>
      <c r="J27" s="32"/>
      <c r="K27" s="32"/>
      <c r="L27" s="32"/>
      <c r="M27" s="178">
        <f>N88</f>
        <v>0</v>
      </c>
      <c r="N27" s="178"/>
      <c r="O27" s="178"/>
      <c r="P27" s="178"/>
      <c r="Q27" s="32"/>
      <c r="R27" s="33"/>
    </row>
    <row r="28" spans="2:18" s="1" customFormat="1" ht="14.45" customHeight="1">
      <c r="B28" s="31"/>
      <c r="C28" s="32"/>
      <c r="D28" s="30" t="s">
        <v>110</v>
      </c>
      <c r="E28" s="32"/>
      <c r="F28" s="32"/>
      <c r="G28" s="32"/>
      <c r="H28" s="32"/>
      <c r="I28" s="32"/>
      <c r="J28" s="32"/>
      <c r="K28" s="32"/>
      <c r="L28" s="32"/>
      <c r="M28" s="178">
        <f>N98</f>
        <v>0</v>
      </c>
      <c r="N28" s="178"/>
      <c r="O28" s="178"/>
      <c r="P28" s="178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36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</v>
      </c>
      <c r="G32" s="104" t="s">
        <v>39</v>
      </c>
      <c r="H32" s="217">
        <f>ROUND((SUM(BE98:BE99)+SUM(BE117:BE142)), 2)</f>
        <v>0</v>
      </c>
      <c r="I32" s="202"/>
      <c r="J32" s="202"/>
      <c r="K32" s="32"/>
      <c r="L32" s="32"/>
      <c r="M32" s="217">
        <f>ROUND(ROUND((SUM(BE98:BE99)+SUM(BE117:BE142)),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0.2</v>
      </c>
      <c r="G33" s="104" t="s">
        <v>39</v>
      </c>
      <c r="H33" s="217">
        <f>ROUND((SUM(BF98:BF99)+SUM(BF117:BF142)), 2)</f>
        <v>0</v>
      </c>
      <c r="I33" s="202"/>
      <c r="J33" s="202"/>
      <c r="K33" s="32"/>
      <c r="L33" s="32"/>
      <c r="M33" s="217">
        <f>ROUND(ROUND((SUM(BF98:BF99)+SUM(BF117:BF142)),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</v>
      </c>
      <c r="G34" s="104" t="s">
        <v>39</v>
      </c>
      <c r="H34" s="217">
        <f>ROUND((SUM(BG98:BG99)+SUM(BG117:BG142)), 2)</f>
        <v>0</v>
      </c>
      <c r="I34" s="202"/>
      <c r="J34" s="202"/>
      <c r="K34" s="32"/>
      <c r="L34" s="32"/>
      <c r="M34" s="217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0.2</v>
      </c>
      <c r="G35" s="104" t="s">
        <v>39</v>
      </c>
      <c r="H35" s="217">
        <f>ROUND((SUM(BH98:BH99)+SUM(BH117:BH142)), 2)</f>
        <v>0</v>
      </c>
      <c r="I35" s="202"/>
      <c r="J35" s="202"/>
      <c r="K35" s="32"/>
      <c r="L35" s="32"/>
      <c r="M35" s="217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4" t="s">
        <v>39</v>
      </c>
      <c r="H36" s="217">
        <f>ROUND((SUM(BI98:BI99)+SUM(BI117:BI142)), 2)</f>
        <v>0</v>
      </c>
      <c r="I36" s="202"/>
      <c r="J36" s="202"/>
      <c r="K36" s="32"/>
      <c r="L36" s="32"/>
      <c r="M36" s="217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44</v>
      </c>
      <c r="E38" s="71"/>
      <c r="F38" s="71"/>
      <c r="G38" s="106" t="s">
        <v>45</v>
      </c>
      <c r="H38" s="107" t="s">
        <v>46</v>
      </c>
      <c r="I38" s="71"/>
      <c r="J38" s="71"/>
      <c r="K38" s="71"/>
      <c r="L38" s="213">
        <f>SUM(M30:M36)</f>
        <v>0</v>
      </c>
      <c r="M38" s="213"/>
      <c r="N38" s="213"/>
      <c r="O38" s="213"/>
      <c r="P38" s="214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111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3" t="str">
        <f>F6</f>
        <v>Stavebné úpravy Bytového Domu v obci Močenok</v>
      </c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32"/>
      <c r="R78" s="33"/>
    </row>
    <row r="79" spans="2:18" s="1" customFormat="1" ht="36.950000000000003" customHeight="1">
      <c r="B79" s="31"/>
      <c r="C79" s="65" t="s">
        <v>105</v>
      </c>
      <c r="D79" s="32"/>
      <c r="E79" s="32"/>
      <c r="F79" s="173" t="str">
        <f>F7</f>
        <v>SO01.5 - Zabezpečenie schodiska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05" t="str">
        <f>IF(O9="","",O9)</f>
        <v>3. 1. 2019</v>
      </c>
      <c r="N81" s="205"/>
      <c r="O81" s="205"/>
      <c r="P81" s="205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22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28</v>
      </c>
      <c r="L83" s="32"/>
      <c r="M83" s="186" t="str">
        <f>E18</f>
        <v>JM1, s.r.o.</v>
      </c>
      <c r="N83" s="186"/>
      <c r="O83" s="186"/>
      <c r="P83" s="186"/>
      <c r="Q83" s="186"/>
      <c r="R83" s="33"/>
    </row>
    <row r="84" spans="2:47" s="1" customFormat="1" ht="14.45" customHeight="1">
      <c r="B84" s="31"/>
      <c r="C84" s="28" t="s">
        <v>26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31</v>
      </c>
      <c r="L84" s="32"/>
      <c r="M84" s="186" t="str">
        <f>E21</f>
        <v>Ing. Benka-Goč</v>
      </c>
      <c r="N84" s="186"/>
      <c r="O84" s="186"/>
      <c r="P84" s="186"/>
      <c r="Q84" s="186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5" t="s">
        <v>112</v>
      </c>
      <c r="D86" s="216"/>
      <c r="E86" s="216"/>
      <c r="F86" s="216"/>
      <c r="G86" s="216"/>
      <c r="H86" s="100"/>
      <c r="I86" s="100"/>
      <c r="J86" s="100"/>
      <c r="K86" s="100"/>
      <c r="L86" s="100"/>
      <c r="M86" s="100"/>
      <c r="N86" s="215" t="s">
        <v>113</v>
      </c>
      <c r="O86" s="216"/>
      <c r="P86" s="216"/>
      <c r="Q86" s="216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114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4">
        <f>N117</f>
        <v>0</v>
      </c>
      <c r="O88" s="211"/>
      <c r="P88" s="211"/>
      <c r="Q88" s="211"/>
      <c r="R88" s="33"/>
      <c r="AU88" s="18" t="s">
        <v>115</v>
      </c>
    </row>
    <row r="89" spans="2:47" s="6" customFormat="1" ht="24.95" customHeight="1">
      <c r="B89" s="109"/>
      <c r="C89" s="110"/>
      <c r="D89" s="111" t="s">
        <v>116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9">
        <f>N118</f>
        <v>0</v>
      </c>
      <c r="O89" s="210"/>
      <c r="P89" s="210"/>
      <c r="Q89" s="210"/>
      <c r="R89" s="112"/>
    </row>
    <row r="90" spans="2:47" s="7" customFormat="1" ht="19.899999999999999" customHeight="1">
      <c r="B90" s="113"/>
      <c r="C90" s="114"/>
      <c r="D90" s="115" t="s">
        <v>617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08">
        <f>N119</f>
        <v>0</v>
      </c>
      <c r="O90" s="209"/>
      <c r="P90" s="209"/>
      <c r="Q90" s="209"/>
      <c r="R90" s="116"/>
    </row>
    <row r="91" spans="2:47" s="7" customFormat="1" ht="19.899999999999999" customHeight="1">
      <c r="B91" s="113"/>
      <c r="C91" s="114"/>
      <c r="D91" s="115" t="s">
        <v>117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08">
        <f>N126</f>
        <v>0</v>
      </c>
      <c r="O91" s="209"/>
      <c r="P91" s="209"/>
      <c r="Q91" s="209"/>
      <c r="R91" s="116"/>
    </row>
    <row r="92" spans="2:47" s="7" customFormat="1" ht="19.899999999999999" customHeight="1">
      <c r="B92" s="113"/>
      <c r="C92" s="114"/>
      <c r="D92" s="115" t="s">
        <v>618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08">
        <f>N128</f>
        <v>0</v>
      </c>
      <c r="O92" s="209"/>
      <c r="P92" s="209"/>
      <c r="Q92" s="209"/>
      <c r="R92" s="116"/>
    </row>
    <row r="93" spans="2:47" s="7" customFormat="1" ht="19.899999999999999" customHeight="1">
      <c r="B93" s="113"/>
      <c r="C93" s="114"/>
      <c r="D93" s="115" t="s">
        <v>119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08">
        <f>N130</f>
        <v>0</v>
      </c>
      <c r="O93" s="209"/>
      <c r="P93" s="209"/>
      <c r="Q93" s="209"/>
      <c r="R93" s="116"/>
    </row>
    <row r="94" spans="2:47" s="7" customFormat="1" ht="19.899999999999999" customHeight="1">
      <c r="B94" s="113"/>
      <c r="C94" s="114"/>
      <c r="D94" s="115" t="s">
        <v>120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08">
        <f>N138</f>
        <v>0</v>
      </c>
      <c r="O94" s="209"/>
      <c r="P94" s="209"/>
      <c r="Q94" s="209"/>
      <c r="R94" s="116"/>
    </row>
    <row r="95" spans="2:47" s="6" customFormat="1" ht="24.95" customHeight="1">
      <c r="B95" s="109"/>
      <c r="C95" s="110"/>
      <c r="D95" s="111" t="s">
        <v>130</v>
      </c>
      <c r="E95" s="110"/>
      <c r="F95" s="110"/>
      <c r="G95" s="110"/>
      <c r="H95" s="110"/>
      <c r="I95" s="110"/>
      <c r="J95" s="110"/>
      <c r="K95" s="110"/>
      <c r="L95" s="110"/>
      <c r="M95" s="110"/>
      <c r="N95" s="199">
        <f>N140</f>
        <v>0</v>
      </c>
      <c r="O95" s="210"/>
      <c r="P95" s="210"/>
      <c r="Q95" s="210"/>
      <c r="R95" s="112"/>
    </row>
    <row r="96" spans="2:47" s="7" customFormat="1" ht="19.899999999999999" customHeight="1">
      <c r="B96" s="113"/>
      <c r="C96" s="114"/>
      <c r="D96" s="115" t="s">
        <v>131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08">
        <f>N141</f>
        <v>0</v>
      </c>
      <c r="O96" s="209"/>
      <c r="P96" s="209"/>
      <c r="Q96" s="209"/>
      <c r="R96" s="116"/>
    </row>
    <row r="97" spans="2:21" s="1" customFormat="1" ht="21.7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21" s="1" customFormat="1" ht="29.25" customHeight="1">
      <c r="B98" s="31"/>
      <c r="C98" s="108" t="s">
        <v>132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11">
        <v>0</v>
      </c>
      <c r="O98" s="212"/>
      <c r="P98" s="212"/>
      <c r="Q98" s="212"/>
      <c r="R98" s="33"/>
      <c r="T98" s="117"/>
      <c r="U98" s="118" t="s">
        <v>37</v>
      </c>
    </row>
    <row r="99" spans="2:21" s="1" customFormat="1" ht="18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</row>
    <row r="100" spans="2:21" s="1" customFormat="1" ht="29.25" customHeight="1">
      <c r="B100" s="31"/>
      <c r="C100" s="99" t="s">
        <v>98</v>
      </c>
      <c r="D100" s="100"/>
      <c r="E100" s="100"/>
      <c r="F100" s="100"/>
      <c r="G100" s="100"/>
      <c r="H100" s="100"/>
      <c r="I100" s="100"/>
      <c r="J100" s="100"/>
      <c r="K100" s="100"/>
      <c r="L100" s="155">
        <f>ROUND(SUM(N88+N98),2)</f>
        <v>0</v>
      </c>
      <c r="M100" s="155"/>
      <c r="N100" s="155"/>
      <c r="O100" s="155"/>
      <c r="P100" s="155"/>
      <c r="Q100" s="155"/>
      <c r="R100" s="33"/>
    </row>
    <row r="101" spans="2:21" s="1" customFormat="1" ht="6.95" customHeight="1"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7"/>
    </row>
    <row r="105" spans="2:21" s="1" customFormat="1" ht="6.95" customHeight="1"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60"/>
    </row>
    <row r="106" spans="2:21" s="1" customFormat="1" ht="36.950000000000003" customHeight="1">
      <c r="B106" s="31"/>
      <c r="C106" s="171" t="s">
        <v>133</v>
      </c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33"/>
    </row>
    <row r="107" spans="2:21" s="1" customFormat="1" ht="6.95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21" s="1" customFormat="1" ht="30" customHeight="1">
      <c r="B108" s="31"/>
      <c r="C108" s="28" t="s">
        <v>14</v>
      </c>
      <c r="D108" s="32"/>
      <c r="E108" s="32"/>
      <c r="F108" s="203" t="str">
        <f>F6</f>
        <v>Stavebné úpravy Bytového Domu v obci Močenok</v>
      </c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32"/>
      <c r="R108" s="33"/>
    </row>
    <row r="109" spans="2:21" s="1" customFormat="1" ht="36.950000000000003" customHeight="1">
      <c r="B109" s="31"/>
      <c r="C109" s="65" t="s">
        <v>105</v>
      </c>
      <c r="D109" s="32"/>
      <c r="E109" s="32"/>
      <c r="F109" s="173" t="str">
        <f>F7</f>
        <v>SO01.5 - Zabezpečenie schodiska</v>
      </c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32"/>
      <c r="R109" s="33"/>
    </row>
    <row r="110" spans="2:21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21" s="1" customFormat="1" ht="18" customHeight="1">
      <c r="B111" s="31"/>
      <c r="C111" s="28" t="s">
        <v>18</v>
      </c>
      <c r="D111" s="32"/>
      <c r="E111" s="32"/>
      <c r="F111" s="26" t="str">
        <f>F9</f>
        <v>Obec Močenok</v>
      </c>
      <c r="G111" s="32"/>
      <c r="H111" s="32"/>
      <c r="I111" s="32"/>
      <c r="J111" s="32"/>
      <c r="K111" s="28" t="s">
        <v>20</v>
      </c>
      <c r="L111" s="32"/>
      <c r="M111" s="205" t="str">
        <f>IF(O9="","",O9)</f>
        <v>3. 1. 2019</v>
      </c>
      <c r="N111" s="205"/>
      <c r="O111" s="205"/>
      <c r="P111" s="205"/>
      <c r="Q111" s="32"/>
      <c r="R111" s="33"/>
    </row>
    <row r="112" spans="2:21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5">
      <c r="B113" s="31"/>
      <c r="C113" s="28" t="s">
        <v>22</v>
      </c>
      <c r="D113" s="32"/>
      <c r="E113" s="32"/>
      <c r="F113" s="26" t="str">
        <f>E12</f>
        <v>Obec Močenok</v>
      </c>
      <c r="G113" s="32"/>
      <c r="H113" s="32"/>
      <c r="I113" s="32"/>
      <c r="J113" s="32"/>
      <c r="K113" s="28" t="s">
        <v>28</v>
      </c>
      <c r="L113" s="32"/>
      <c r="M113" s="186" t="str">
        <f>E18</f>
        <v>JM1, s.r.o.</v>
      </c>
      <c r="N113" s="186"/>
      <c r="O113" s="186"/>
      <c r="P113" s="186"/>
      <c r="Q113" s="186"/>
      <c r="R113" s="33"/>
    </row>
    <row r="114" spans="2:65" s="1" customFormat="1" ht="14.45" customHeight="1">
      <c r="B114" s="31"/>
      <c r="C114" s="28" t="s">
        <v>26</v>
      </c>
      <c r="D114" s="32"/>
      <c r="E114" s="32"/>
      <c r="F114" s="26" t="str">
        <f>IF(E15="","",E15)</f>
        <v xml:space="preserve"> </v>
      </c>
      <c r="G114" s="32"/>
      <c r="H114" s="32"/>
      <c r="I114" s="32"/>
      <c r="J114" s="32"/>
      <c r="K114" s="28" t="s">
        <v>31</v>
      </c>
      <c r="L114" s="32"/>
      <c r="M114" s="186" t="str">
        <f>E21</f>
        <v>Ing. Benka-Goč</v>
      </c>
      <c r="N114" s="186"/>
      <c r="O114" s="186"/>
      <c r="P114" s="186"/>
      <c r="Q114" s="186"/>
      <c r="R114" s="33"/>
    </row>
    <row r="115" spans="2:65" s="1" customFormat="1" ht="10.3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8" customFormat="1" ht="29.25" customHeight="1">
      <c r="B116" s="119"/>
      <c r="C116" s="120" t="s">
        <v>134</v>
      </c>
      <c r="D116" s="121" t="s">
        <v>135</v>
      </c>
      <c r="E116" s="121" t="s">
        <v>55</v>
      </c>
      <c r="F116" s="206" t="s">
        <v>136</v>
      </c>
      <c r="G116" s="206"/>
      <c r="H116" s="206"/>
      <c r="I116" s="206"/>
      <c r="J116" s="121" t="s">
        <v>137</v>
      </c>
      <c r="K116" s="121" t="s">
        <v>138</v>
      </c>
      <c r="L116" s="206" t="s">
        <v>139</v>
      </c>
      <c r="M116" s="206"/>
      <c r="N116" s="206" t="s">
        <v>113</v>
      </c>
      <c r="O116" s="206"/>
      <c r="P116" s="206"/>
      <c r="Q116" s="207"/>
      <c r="R116" s="122"/>
      <c r="T116" s="72" t="s">
        <v>140</v>
      </c>
      <c r="U116" s="73" t="s">
        <v>37</v>
      </c>
      <c r="V116" s="73" t="s">
        <v>141</v>
      </c>
      <c r="W116" s="73" t="s">
        <v>142</v>
      </c>
      <c r="X116" s="73" t="s">
        <v>143</v>
      </c>
      <c r="Y116" s="73" t="s">
        <v>144</v>
      </c>
      <c r="Z116" s="73" t="s">
        <v>145</v>
      </c>
      <c r="AA116" s="74" t="s">
        <v>146</v>
      </c>
    </row>
    <row r="117" spans="2:65" s="1" customFormat="1" ht="29.25" customHeight="1">
      <c r="B117" s="31"/>
      <c r="C117" s="76" t="s">
        <v>109</v>
      </c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196">
        <f>BK117</f>
        <v>0</v>
      </c>
      <c r="O117" s="197"/>
      <c r="P117" s="197"/>
      <c r="Q117" s="197"/>
      <c r="R117" s="33"/>
      <c r="T117" s="75"/>
      <c r="U117" s="47"/>
      <c r="V117" s="47"/>
      <c r="W117" s="123">
        <f>W118+W140</f>
        <v>193.77745999999999</v>
      </c>
      <c r="X117" s="47"/>
      <c r="Y117" s="123">
        <f>Y118+Y140</f>
        <v>3.3650449999999998</v>
      </c>
      <c r="Z117" s="47"/>
      <c r="AA117" s="124">
        <f>AA118+AA140</f>
        <v>3.3200000000000005E-3</v>
      </c>
      <c r="AT117" s="18" t="s">
        <v>72</v>
      </c>
      <c r="AU117" s="18" t="s">
        <v>115</v>
      </c>
      <c r="BK117" s="125">
        <f>BK118+BK140</f>
        <v>0</v>
      </c>
    </row>
    <row r="118" spans="2:65" s="9" customFormat="1" ht="37.35" customHeight="1">
      <c r="B118" s="126"/>
      <c r="C118" s="127"/>
      <c r="D118" s="128" t="s">
        <v>116</v>
      </c>
      <c r="E118" s="128"/>
      <c r="F118" s="128"/>
      <c r="G118" s="128"/>
      <c r="H118" s="128"/>
      <c r="I118" s="128"/>
      <c r="J118" s="128"/>
      <c r="K118" s="128"/>
      <c r="L118" s="128"/>
      <c r="M118" s="128"/>
      <c r="N118" s="198">
        <f>BK118</f>
        <v>0</v>
      </c>
      <c r="O118" s="199"/>
      <c r="P118" s="199"/>
      <c r="Q118" s="199"/>
      <c r="R118" s="129"/>
      <c r="T118" s="130"/>
      <c r="U118" s="127"/>
      <c r="V118" s="127"/>
      <c r="W118" s="131">
        <f>W119+W126+W128+W130+W138</f>
        <v>193.77745999999999</v>
      </c>
      <c r="X118" s="127"/>
      <c r="Y118" s="131">
        <f>Y119+Y126+Y128+Y130+Y138</f>
        <v>3.3650449999999998</v>
      </c>
      <c r="Z118" s="127"/>
      <c r="AA118" s="132">
        <f>AA119+AA126+AA128+AA130+AA138</f>
        <v>3.3200000000000005E-3</v>
      </c>
      <c r="AR118" s="133" t="s">
        <v>81</v>
      </c>
      <c r="AT118" s="134" t="s">
        <v>72</v>
      </c>
      <c r="AU118" s="134" t="s">
        <v>73</v>
      </c>
      <c r="AY118" s="133" t="s">
        <v>147</v>
      </c>
      <c r="BK118" s="135">
        <f>BK119+BK126+BK128+BK130+BK138</f>
        <v>0</v>
      </c>
    </row>
    <row r="119" spans="2:65" s="9" customFormat="1" ht="19.899999999999999" customHeight="1">
      <c r="B119" s="126"/>
      <c r="C119" s="127"/>
      <c r="D119" s="136" t="s">
        <v>617</v>
      </c>
      <c r="E119" s="136"/>
      <c r="F119" s="136"/>
      <c r="G119" s="136"/>
      <c r="H119" s="136"/>
      <c r="I119" s="136"/>
      <c r="J119" s="136"/>
      <c r="K119" s="136"/>
      <c r="L119" s="136"/>
      <c r="M119" s="136"/>
      <c r="N119" s="200">
        <f>BK119</f>
        <v>0</v>
      </c>
      <c r="O119" s="201"/>
      <c r="P119" s="201"/>
      <c r="Q119" s="201"/>
      <c r="R119" s="129"/>
      <c r="T119" s="130"/>
      <c r="U119" s="127"/>
      <c r="V119" s="127"/>
      <c r="W119" s="131">
        <f>SUM(W120:W125)</f>
        <v>39.907724999999999</v>
      </c>
      <c r="X119" s="127"/>
      <c r="Y119" s="131">
        <f>SUM(Y120:Y125)</f>
        <v>1.746E-2</v>
      </c>
      <c r="Z119" s="127"/>
      <c r="AA119" s="132">
        <f>SUM(AA120:AA125)</f>
        <v>0</v>
      </c>
      <c r="AR119" s="133" t="s">
        <v>81</v>
      </c>
      <c r="AT119" s="134" t="s">
        <v>72</v>
      </c>
      <c r="AU119" s="134" t="s">
        <v>81</v>
      </c>
      <c r="AY119" s="133" t="s">
        <v>147</v>
      </c>
      <c r="BK119" s="135">
        <f>SUM(BK120:BK125)</f>
        <v>0</v>
      </c>
    </row>
    <row r="120" spans="2:65" s="1" customFormat="1" ht="25.5" customHeight="1">
      <c r="B120" s="137"/>
      <c r="C120" s="138" t="s">
        <v>81</v>
      </c>
      <c r="D120" s="138" t="s">
        <v>148</v>
      </c>
      <c r="E120" s="139" t="s">
        <v>619</v>
      </c>
      <c r="F120" s="192" t="s">
        <v>620</v>
      </c>
      <c r="G120" s="192"/>
      <c r="H120" s="192"/>
      <c r="I120" s="192"/>
      <c r="J120" s="140" t="s">
        <v>456</v>
      </c>
      <c r="K120" s="141">
        <v>4.5</v>
      </c>
      <c r="L120" s="191"/>
      <c r="M120" s="191"/>
      <c r="N120" s="195">
        <f t="shared" ref="N120:N125" si="0">ROUND(L120*K120,2)</f>
        <v>0</v>
      </c>
      <c r="O120" s="195"/>
      <c r="P120" s="195"/>
      <c r="Q120" s="195"/>
      <c r="R120" s="142"/>
      <c r="T120" s="143" t="s">
        <v>5</v>
      </c>
      <c r="U120" s="40" t="s">
        <v>40</v>
      </c>
      <c r="V120" s="144">
        <v>4.9479499999999996</v>
      </c>
      <c r="W120" s="144">
        <f t="shared" ref="W120:W125" si="1">V120*K120</f>
        <v>22.265774999999998</v>
      </c>
      <c r="X120" s="144">
        <v>0</v>
      </c>
      <c r="Y120" s="144">
        <f t="shared" ref="Y120:Y125" si="2">X120*K120</f>
        <v>0</v>
      </c>
      <c r="Z120" s="144">
        <v>0</v>
      </c>
      <c r="AA120" s="145">
        <f t="shared" ref="AA120:AA125" si="3">Z120*K120</f>
        <v>0</v>
      </c>
      <c r="AR120" s="18" t="s">
        <v>152</v>
      </c>
      <c r="AT120" s="18" t="s">
        <v>148</v>
      </c>
      <c r="AU120" s="18" t="s">
        <v>153</v>
      </c>
      <c r="AY120" s="18" t="s">
        <v>147</v>
      </c>
      <c r="BE120" s="146">
        <f t="shared" ref="BE120:BE125" si="4">IF(U120="základná",N120,0)</f>
        <v>0</v>
      </c>
      <c r="BF120" s="146">
        <f t="shared" ref="BF120:BF125" si="5">IF(U120="znížená",N120,0)</f>
        <v>0</v>
      </c>
      <c r="BG120" s="146">
        <f t="shared" ref="BG120:BG125" si="6">IF(U120="zákl. prenesená",N120,0)</f>
        <v>0</v>
      </c>
      <c r="BH120" s="146">
        <f t="shared" ref="BH120:BH125" si="7">IF(U120="zníž. prenesená",N120,0)</f>
        <v>0</v>
      </c>
      <c r="BI120" s="146">
        <f t="shared" ref="BI120:BI125" si="8">IF(U120="nulová",N120,0)</f>
        <v>0</v>
      </c>
      <c r="BJ120" s="18" t="s">
        <v>153</v>
      </c>
      <c r="BK120" s="146">
        <f t="shared" ref="BK120:BK125" si="9">ROUND(L120*K120,2)</f>
        <v>0</v>
      </c>
      <c r="BL120" s="18" t="s">
        <v>152</v>
      </c>
      <c r="BM120" s="18" t="s">
        <v>621</v>
      </c>
    </row>
    <row r="121" spans="2:65" s="1" customFormat="1" ht="25.5" customHeight="1">
      <c r="B121" s="137"/>
      <c r="C121" s="138" t="s">
        <v>153</v>
      </c>
      <c r="D121" s="138" t="s">
        <v>148</v>
      </c>
      <c r="E121" s="139" t="s">
        <v>622</v>
      </c>
      <c r="F121" s="192" t="s">
        <v>623</v>
      </c>
      <c r="G121" s="192"/>
      <c r="H121" s="192"/>
      <c r="I121" s="192"/>
      <c r="J121" s="140" t="s">
        <v>456</v>
      </c>
      <c r="K121" s="141">
        <v>4.5</v>
      </c>
      <c r="L121" s="191"/>
      <c r="M121" s="191"/>
      <c r="N121" s="195">
        <f t="shared" si="0"/>
        <v>0</v>
      </c>
      <c r="O121" s="195"/>
      <c r="P121" s="195"/>
      <c r="Q121" s="195"/>
      <c r="R121" s="142"/>
      <c r="T121" s="143" t="s">
        <v>5</v>
      </c>
      <c r="U121" s="40" t="s">
        <v>40</v>
      </c>
      <c r="V121" s="144">
        <v>0.98909999999999998</v>
      </c>
      <c r="W121" s="144">
        <f t="shared" si="1"/>
        <v>4.4509499999999997</v>
      </c>
      <c r="X121" s="144">
        <v>0</v>
      </c>
      <c r="Y121" s="144">
        <f t="shared" si="2"/>
        <v>0</v>
      </c>
      <c r="Z121" s="144">
        <v>0</v>
      </c>
      <c r="AA121" s="145">
        <f t="shared" si="3"/>
        <v>0</v>
      </c>
      <c r="AR121" s="18" t="s">
        <v>152</v>
      </c>
      <c r="AT121" s="18" t="s">
        <v>148</v>
      </c>
      <c r="AU121" s="18" t="s">
        <v>153</v>
      </c>
      <c r="AY121" s="18" t="s">
        <v>147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8" t="s">
        <v>153</v>
      </c>
      <c r="BK121" s="146">
        <f t="shared" si="9"/>
        <v>0</v>
      </c>
      <c r="BL121" s="18" t="s">
        <v>152</v>
      </c>
      <c r="BM121" s="18" t="s">
        <v>624</v>
      </c>
    </row>
    <row r="122" spans="2:65" s="1" customFormat="1" ht="25.5" customHeight="1">
      <c r="B122" s="137"/>
      <c r="C122" s="138" t="s">
        <v>158</v>
      </c>
      <c r="D122" s="138" t="s">
        <v>148</v>
      </c>
      <c r="E122" s="139" t="s">
        <v>625</v>
      </c>
      <c r="F122" s="192" t="s">
        <v>626</v>
      </c>
      <c r="G122" s="192"/>
      <c r="H122" s="192"/>
      <c r="I122" s="192"/>
      <c r="J122" s="140" t="s">
        <v>151</v>
      </c>
      <c r="K122" s="141">
        <v>18</v>
      </c>
      <c r="L122" s="191"/>
      <c r="M122" s="191"/>
      <c r="N122" s="195">
        <f t="shared" si="0"/>
        <v>0</v>
      </c>
      <c r="O122" s="195"/>
      <c r="P122" s="195"/>
      <c r="Q122" s="195"/>
      <c r="R122" s="142"/>
      <c r="T122" s="143" t="s">
        <v>5</v>
      </c>
      <c r="U122" s="40" t="s">
        <v>40</v>
      </c>
      <c r="V122" s="144">
        <v>0.249</v>
      </c>
      <c r="W122" s="144">
        <f t="shared" si="1"/>
        <v>4.4820000000000002</v>
      </c>
      <c r="X122" s="144">
        <v>9.7000000000000005E-4</v>
      </c>
      <c r="Y122" s="144">
        <f t="shared" si="2"/>
        <v>1.746E-2</v>
      </c>
      <c r="Z122" s="144">
        <v>0</v>
      </c>
      <c r="AA122" s="145">
        <f t="shared" si="3"/>
        <v>0</v>
      </c>
      <c r="AR122" s="18" t="s">
        <v>152</v>
      </c>
      <c r="AT122" s="18" t="s">
        <v>148</v>
      </c>
      <c r="AU122" s="18" t="s">
        <v>153</v>
      </c>
      <c r="AY122" s="18" t="s">
        <v>147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8" t="s">
        <v>153</v>
      </c>
      <c r="BK122" s="146">
        <f t="shared" si="9"/>
        <v>0</v>
      </c>
      <c r="BL122" s="18" t="s">
        <v>152</v>
      </c>
      <c r="BM122" s="18" t="s">
        <v>627</v>
      </c>
    </row>
    <row r="123" spans="2:65" s="1" customFormat="1" ht="25.5" customHeight="1">
      <c r="B123" s="137"/>
      <c r="C123" s="138" t="s">
        <v>152</v>
      </c>
      <c r="D123" s="138" t="s">
        <v>148</v>
      </c>
      <c r="E123" s="139" t="s">
        <v>628</v>
      </c>
      <c r="F123" s="192" t="s">
        <v>629</v>
      </c>
      <c r="G123" s="192"/>
      <c r="H123" s="192"/>
      <c r="I123" s="192"/>
      <c r="J123" s="140" t="s">
        <v>151</v>
      </c>
      <c r="K123" s="141">
        <v>18</v>
      </c>
      <c r="L123" s="191"/>
      <c r="M123" s="191"/>
      <c r="N123" s="195">
        <f t="shared" si="0"/>
        <v>0</v>
      </c>
      <c r="O123" s="195"/>
      <c r="P123" s="195"/>
      <c r="Q123" s="195"/>
      <c r="R123" s="142"/>
      <c r="T123" s="143" t="s">
        <v>5</v>
      </c>
      <c r="U123" s="40" t="s">
        <v>40</v>
      </c>
      <c r="V123" s="144">
        <v>0.188</v>
      </c>
      <c r="W123" s="144">
        <f t="shared" si="1"/>
        <v>3.3839999999999999</v>
      </c>
      <c r="X123" s="144">
        <v>0</v>
      </c>
      <c r="Y123" s="144">
        <f t="shared" si="2"/>
        <v>0</v>
      </c>
      <c r="Z123" s="144">
        <v>0</v>
      </c>
      <c r="AA123" s="145">
        <f t="shared" si="3"/>
        <v>0</v>
      </c>
      <c r="AR123" s="18" t="s">
        <v>152</v>
      </c>
      <c r="AT123" s="18" t="s">
        <v>148</v>
      </c>
      <c r="AU123" s="18" t="s">
        <v>153</v>
      </c>
      <c r="AY123" s="18" t="s">
        <v>147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8" t="s">
        <v>153</v>
      </c>
      <c r="BK123" s="146">
        <f t="shared" si="9"/>
        <v>0</v>
      </c>
      <c r="BL123" s="18" t="s">
        <v>152</v>
      </c>
      <c r="BM123" s="18" t="s">
        <v>630</v>
      </c>
    </row>
    <row r="124" spans="2:65" s="1" customFormat="1" ht="25.5" customHeight="1">
      <c r="B124" s="137"/>
      <c r="C124" s="138" t="s">
        <v>165</v>
      </c>
      <c r="D124" s="138" t="s">
        <v>148</v>
      </c>
      <c r="E124" s="139" t="s">
        <v>631</v>
      </c>
      <c r="F124" s="192" t="s">
        <v>632</v>
      </c>
      <c r="G124" s="192"/>
      <c r="H124" s="192"/>
      <c r="I124" s="192"/>
      <c r="J124" s="140" t="s">
        <v>456</v>
      </c>
      <c r="K124" s="141">
        <v>4.5</v>
      </c>
      <c r="L124" s="191"/>
      <c r="M124" s="191"/>
      <c r="N124" s="195">
        <f t="shared" si="0"/>
        <v>0</v>
      </c>
      <c r="O124" s="195"/>
      <c r="P124" s="195"/>
      <c r="Q124" s="195"/>
      <c r="R124" s="142"/>
      <c r="T124" s="143" t="s">
        <v>5</v>
      </c>
      <c r="U124" s="40" t="s">
        <v>40</v>
      </c>
      <c r="V124" s="144">
        <v>1.1719999999999999</v>
      </c>
      <c r="W124" s="144">
        <f t="shared" si="1"/>
        <v>5.274</v>
      </c>
      <c r="X124" s="144">
        <v>0</v>
      </c>
      <c r="Y124" s="144">
        <f t="shared" si="2"/>
        <v>0</v>
      </c>
      <c r="Z124" s="144">
        <v>0</v>
      </c>
      <c r="AA124" s="145">
        <f t="shared" si="3"/>
        <v>0</v>
      </c>
      <c r="AR124" s="18" t="s">
        <v>152</v>
      </c>
      <c r="AT124" s="18" t="s">
        <v>148</v>
      </c>
      <c r="AU124" s="18" t="s">
        <v>153</v>
      </c>
      <c r="AY124" s="18" t="s">
        <v>147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8" t="s">
        <v>153</v>
      </c>
      <c r="BK124" s="146">
        <f t="shared" si="9"/>
        <v>0</v>
      </c>
      <c r="BL124" s="18" t="s">
        <v>152</v>
      </c>
      <c r="BM124" s="18" t="s">
        <v>633</v>
      </c>
    </row>
    <row r="125" spans="2:65" s="1" customFormat="1" ht="25.5" customHeight="1">
      <c r="B125" s="137"/>
      <c r="C125" s="138" t="s">
        <v>169</v>
      </c>
      <c r="D125" s="138" t="s">
        <v>148</v>
      </c>
      <c r="E125" s="139" t="s">
        <v>634</v>
      </c>
      <c r="F125" s="192" t="s">
        <v>635</v>
      </c>
      <c r="G125" s="192"/>
      <c r="H125" s="192"/>
      <c r="I125" s="192"/>
      <c r="J125" s="140" t="s">
        <v>151</v>
      </c>
      <c r="K125" s="141">
        <v>3</v>
      </c>
      <c r="L125" s="191"/>
      <c r="M125" s="191"/>
      <c r="N125" s="195">
        <f t="shared" si="0"/>
        <v>0</v>
      </c>
      <c r="O125" s="195"/>
      <c r="P125" s="195"/>
      <c r="Q125" s="195"/>
      <c r="R125" s="142"/>
      <c r="T125" s="143" t="s">
        <v>5</v>
      </c>
      <c r="U125" s="40" t="s">
        <v>40</v>
      </c>
      <c r="V125" s="144">
        <v>1.7000000000000001E-2</v>
      </c>
      <c r="W125" s="144">
        <f t="shared" si="1"/>
        <v>5.1000000000000004E-2</v>
      </c>
      <c r="X125" s="144">
        <v>0</v>
      </c>
      <c r="Y125" s="144">
        <f t="shared" si="2"/>
        <v>0</v>
      </c>
      <c r="Z125" s="144">
        <v>0</v>
      </c>
      <c r="AA125" s="145">
        <f t="shared" si="3"/>
        <v>0</v>
      </c>
      <c r="AR125" s="18" t="s">
        <v>152</v>
      </c>
      <c r="AT125" s="18" t="s">
        <v>148</v>
      </c>
      <c r="AU125" s="18" t="s">
        <v>153</v>
      </c>
      <c r="AY125" s="18" t="s">
        <v>147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8" t="s">
        <v>153</v>
      </c>
      <c r="BK125" s="146">
        <f t="shared" si="9"/>
        <v>0</v>
      </c>
      <c r="BL125" s="18" t="s">
        <v>152</v>
      </c>
      <c r="BM125" s="18" t="s">
        <v>636</v>
      </c>
    </row>
    <row r="126" spans="2:65" s="9" customFormat="1" ht="29.85" customHeight="1">
      <c r="B126" s="126"/>
      <c r="C126" s="127"/>
      <c r="D126" s="136" t="s">
        <v>117</v>
      </c>
      <c r="E126" s="136"/>
      <c r="F126" s="136"/>
      <c r="G126" s="136"/>
      <c r="H126" s="136"/>
      <c r="I126" s="136"/>
      <c r="J126" s="136"/>
      <c r="K126" s="136"/>
      <c r="L126" s="136"/>
      <c r="M126" s="136"/>
      <c r="N126" s="193">
        <f>BK126</f>
        <v>0</v>
      </c>
      <c r="O126" s="194"/>
      <c r="P126" s="194"/>
      <c r="Q126" s="194"/>
      <c r="R126" s="129"/>
      <c r="T126" s="130"/>
      <c r="U126" s="127"/>
      <c r="V126" s="127"/>
      <c r="W126" s="131">
        <f>W127</f>
        <v>0.87082499999999996</v>
      </c>
      <c r="X126" s="127"/>
      <c r="Y126" s="131">
        <f>Y127</f>
        <v>3.2911049999999999</v>
      </c>
      <c r="Z126" s="127"/>
      <c r="AA126" s="132">
        <f>AA127</f>
        <v>0</v>
      </c>
      <c r="AR126" s="133" t="s">
        <v>81</v>
      </c>
      <c r="AT126" s="134" t="s">
        <v>72</v>
      </c>
      <c r="AU126" s="134" t="s">
        <v>81</v>
      </c>
      <c r="AY126" s="133" t="s">
        <v>147</v>
      </c>
      <c r="BK126" s="135">
        <f>BK127</f>
        <v>0</v>
      </c>
    </row>
    <row r="127" spans="2:65" s="1" customFormat="1" ht="25.5" customHeight="1">
      <c r="B127" s="137"/>
      <c r="C127" s="138" t="s">
        <v>173</v>
      </c>
      <c r="D127" s="138" t="s">
        <v>148</v>
      </c>
      <c r="E127" s="139" t="s">
        <v>637</v>
      </c>
      <c r="F127" s="192" t="s">
        <v>638</v>
      </c>
      <c r="G127" s="192"/>
      <c r="H127" s="192"/>
      <c r="I127" s="192"/>
      <c r="J127" s="140" t="s">
        <v>456</v>
      </c>
      <c r="K127" s="141">
        <v>1.5</v>
      </c>
      <c r="L127" s="191"/>
      <c r="M127" s="191"/>
      <c r="N127" s="195">
        <f>ROUND(L127*K127,2)</f>
        <v>0</v>
      </c>
      <c r="O127" s="195"/>
      <c r="P127" s="195"/>
      <c r="Q127" s="195"/>
      <c r="R127" s="142"/>
      <c r="T127" s="143" t="s">
        <v>5</v>
      </c>
      <c r="U127" s="40" t="s">
        <v>40</v>
      </c>
      <c r="V127" s="144">
        <v>0.58055000000000001</v>
      </c>
      <c r="W127" s="144">
        <f>V127*K127</f>
        <v>0.87082499999999996</v>
      </c>
      <c r="X127" s="144">
        <v>2.19407</v>
      </c>
      <c r="Y127" s="144">
        <f>X127*K127</f>
        <v>3.2911049999999999</v>
      </c>
      <c r="Z127" s="144">
        <v>0</v>
      </c>
      <c r="AA127" s="145">
        <f>Z127*K127</f>
        <v>0</v>
      </c>
      <c r="AR127" s="18" t="s">
        <v>152</v>
      </c>
      <c r="AT127" s="18" t="s">
        <v>148</v>
      </c>
      <c r="AU127" s="18" t="s">
        <v>153</v>
      </c>
      <c r="AY127" s="18" t="s">
        <v>147</v>
      </c>
      <c r="BE127" s="146">
        <f>IF(U127="základná",N127,0)</f>
        <v>0</v>
      </c>
      <c r="BF127" s="146">
        <f>IF(U127="znížená",N127,0)</f>
        <v>0</v>
      </c>
      <c r="BG127" s="146">
        <f>IF(U127="zákl. prenesená",N127,0)</f>
        <v>0</v>
      </c>
      <c r="BH127" s="146">
        <f>IF(U127="zníž. prenesená",N127,0)</f>
        <v>0</v>
      </c>
      <c r="BI127" s="146">
        <f>IF(U127="nulová",N127,0)</f>
        <v>0</v>
      </c>
      <c r="BJ127" s="18" t="s">
        <v>153</v>
      </c>
      <c r="BK127" s="146">
        <f>ROUND(L127*K127,2)</f>
        <v>0</v>
      </c>
      <c r="BL127" s="18" t="s">
        <v>152</v>
      </c>
      <c r="BM127" s="18" t="s">
        <v>639</v>
      </c>
    </row>
    <row r="128" spans="2:65" s="9" customFormat="1" ht="29.85" customHeight="1">
      <c r="B128" s="126"/>
      <c r="C128" s="127"/>
      <c r="D128" s="136" t="s">
        <v>618</v>
      </c>
      <c r="E128" s="136"/>
      <c r="F128" s="136"/>
      <c r="G128" s="136"/>
      <c r="H128" s="136"/>
      <c r="I128" s="136"/>
      <c r="J128" s="136"/>
      <c r="K128" s="136"/>
      <c r="L128" s="136"/>
      <c r="M128" s="136"/>
      <c r="N128" s="193">
        <f>BK128</f>
        <v>0</v>
      </c>
      <c r="O128" s="194"/>
      <c r="P128" s="194"/>
      <c r="Q128" s="194"/>
      <c r="R128" s="129"/>
      <c r="T128" s="130"/>
      <c r="U128" s="127"/>
      <c r="V128" s="127"/>
      <c r="W128" s="131">
        <f>W129</f>
        <v>143.0428</v>
      </c>
      <c r="X128" s="127"/>
      <c r="Y128" s="131">
        <f>Y129</f>
        <v>5.6480000000000002E-2</v>
      </c>
      <c r="Z128" s="127"/>
      <c r="AA128" s="132">
        <f>AA129</f>
        <v>0</v>
      </c>
      <c r="AR128" s="133" t="s">
        <v>81</v>
      </c>
      <c r="AT128" s="134" t="s">
        <v>72</v>
      </c>
      <c r="AU128" s="134" t="s">
        <v>81</v>
      </c>
      <c r="AY128" s="133" t="s">
        <v>147</v>
      </c>
      <c r="BK128" s="135">
        <f>BK129</f>
        <v>0</v>
      </c>
    </row>
    <row r="129" spans="2:65" s="1" customFormat="1" ht="38.25" customHeight="1">
      <c r="B129" s="137"/>
      <c r="C129" s="138" t="s">
        <v>177</v>
      </c>
      <c r="D129" s="138" t="s">
        <v>148</v>
      </c>
      <c r="E129" s="139" t="s">
        <v>640</v>
      </c>
      <c r="F129" s="192" t="s">
        <v>641</v>
      </c>
      <c r="G129" s="192"/>
      <c r="H129" s="192"/>
      <c r="I129" s="192"/>
      <c r="J129" s="140" t="s">
        <v>306</v>
      </c>
      <c r="K129" s="141">
        <v>4</v>
      </c>
      <c r="L129" s="191"/>
      <c r="M129" s="191"/>
      <c r="N129" s="195">
        <f>ROUND(L129*K129,2)</f>
        <v>0</v>
      </c>
      <c r="O129" s="195"/>
      <c r="P129" s="195"/>
      <c r="Q129" s="195"/>
      <c r="R129" s="142"/>
      <c r="T129" s="143" t="s">
        <v>5</v>
      </c>
      <c r="U129" s="40" t="s">
        <v>40</v>
      </c>
      <c r="V129" s="144">
        <v>35.7607</v>
      </c>
      <c r="W129" s="144">
        <f>V129*K129</f>
        <v>143.0428</v>
      </c>
      <c r="X129" s="144">
        <v>1.4120000000000001E-2</v>
      </c>
      <c r="Y129" s="144">
        <f>X129*K129</f>
        <v>5.6480000000000002E-2</v>
      </c>
      <c r="Z129" s="144">
        <v>0</v>
      </c>
      <c r="AA129" s="145">
        <f>Z129*K129</f>
        <v>0</v>
      </c>
      <c r="AR129" s="18" t="s">
        <v>152</v>
      </c>
      <c r="AT129" s="18" t="s">
        <v>148</v>
      </c>
      <c r="AU129" s="18" t="s">
        <v>153</v>
      </c>
      <c r="AY129" s="18" t="s">
        <v>147</v>
      </c>
      <c r="BE129" s="146">
        <f>IF(U129="základná",N129,0)</f>
        <v>0</v>
      </c>
      <c r="BF129" s="146">
        <f>IF(U129="znížená",N129,0)</f>
        <v>0</v>
      </c>
      <c r="BG129" s="146">
        <f>IF(U129="zákl. prenesená",N129,0)</f>
        <v>0</v>
      </c>
      <c r="BH129" s="146">
        <f>IF(U129="zníž. prenesená",N129,0)</f>
        <v>0</v>
      </c>
      <c r="BI129" s="146">
        <f>IF(U129="nulová",N129,0)</f>
        <v>0</v>
      </c>
      <c r="BJ129" s="18" t="s">
        <v>153</v>
      </c>
      <c r="BK129" s="146">
        <f>ROUND(L129*K129,2)</f>
        <v>0</v>
      </c>
      <c r="BL129" s="18" t="s">
        <v>152</v>
      </c>
      <c r="BM129" s="18" t="s">
        <v>642</v>
      </c>
    </row>
    <row r="130" spans="2:65" s="9" customFormat="1" ht="29.85" customHeight="1">
      <c r="B130" s="126"/>
      <c r="C130" s="127"/>
      <c r="D130" s="136" t="s">
        <v>119</v>
      </c>
      <c r="E130" s="136"/>
      <c r="F130" s="136"/>
      <c r="G130" s="136"/>
      <c r="H130" s="136"/>
      <c r="I130" s="136"/>
      <c r="J130" s="136"/>
      <c r="K130" s="136"/>
      <c r="L130" s="136"/>
      <c r="M130" s="136"/>
      <c r="N130" s="193">
        <f>BK130</f>
        <v>0</v>
      </c>
      <c r="O130" s="194"/>
      <c r="P130" s="194"/>
      <c r="Q130" s="194"/>
      <c r="R130" s="129"/>
      <c r="T130" s="130"/>
      <c r="U130" s="127"/>
      <c r="V130" s="127"/>
      <c r="W130" s="131">
        <f>SUM(W131:W137)</f>
        <v>1.668115</v>
      </c>
      <c r="X130" s="127"/>
      <c r="Y130" s="131">
        <f>SUM(Y131:Y137)</f>
        <v>0</v>
      </c>
      <c r="Z130" s="127"/>
      <c r="AA130" s="132">
        <f>SUM(AA131:AA137)</f>
        <v>3.3200000000000005E-3</v>
      </c>
      <c r="AR130" s="133" t="s">
        <v>81</v>
      </c>
      <c r="AT130" s="134" t="s">
        <v>72</v>
      </c>
      <c r="AU130" s="134" t="s">
        <v>81</v>
      </c>
      <c r="AY130" s="133" t="s">
        <v>147</v>
      </c>
      <c r="BK130" s="135">
        <f>SUM(BK131:BK137)</f>
        <v>0</v>
      </c>
    </row>
    <row r="131" spans="2:65" s="1" customFormat="1" ht="38.25" customHeight="1">
      <c r="B131" s="137"/>
      <c r="C131" s="138" t="s">
        <v>181</v>
      </c>
      <c r="D131" s="138" t="s">
        <v>148</v>
      </c>
      <c r="E131" s="139" t="s">
        <v>643</v>
      </c>
      <c r="F131" s="192" t="s">
        <v>644</v>
      </c>
      <c r="G131" s="192"/>
      <c r="H131" s="192"/>
      <c r="I131" s="192"/>
      <c r="J131" s="140" t="s">
        <v>645</v>
      </c>
      <c r="K131" s="141">
        <v>332</v>
      </c>
      <c r="L131" s="191"/>
      <c r="M131" s="191"/>
      <c r="N131" s="195">
        <f t="shared" ref="N131:N137" si="10">ROUND(L131*K131,2)</f>
        <v>0</v>
      </c>
      <c r="O131" s="195"/>
      <c r="P131" s="195"/>
      <c r="Q131" s="195"/>
      <c r="R131" s="142"/>
      <c r="T131" s="143" t="s">
        <v>5</v>
      </c>
      <c r="U131" s="40" t="s">
        <v>40</v>
      </c>
      <c r="V131" s="144">
        <v>5.0000000000000001E-3</v>
      </c>
      <c r="W131" s="144">
        <f t="shared" ref="W131:W137" si="11">V131*K131</f>
        <v>1.6600000000000001</v>
      </c>
      <c r="X131" s="144">
        <v>0</v>
      </c>
      <c r="Y131" s="144">
        <f t="shared" ref="Y131:Y137" si="12">X131*K131</f>
        <v>0</v>
      </c>
      <c r="Z131" s="144">
        <v>1.0000000000000001E-5</v>
      </c>
      <c r="AA131" s="145">
        <f t="shared" ref="AA131:AA137" si="13">Z131*K131</f>
        <v>3.3200000000000005E-3</v>
      </c>
      <c r="AR131" s="18" t="s">
        <v>152</v>
      </c>
      <c r="AT131" s="18" t="s">
        <v>148</v>
      </c>
      <c r="AU131" s="18" t="s">
        <v>153</v>
      </c>
      <c r="AY131" s="18" t="s">
        <v>147</v>
      </c>
      <c r="BE131" s="146">
        <f t="shared" ref="BE131:BE137" si="14">IF(U131="základná",N131,0)</f>
        <v>0</v>
      </c>
      <c r="BF131" s="146">
        <f t="shared" ref="BF131:BF137" si="15">IF(U131="znížená",N131,0)</f>
        <v>0</v>
      </c>
      <c r="BG131" s="146">
        <f t="shared" ref="BG131:BG137" si="16">IF(U131="zákl. prenesená",N131,0)</f>
        <v>0</v>
      </c>
      <c r="BH131" s="146">
        <f t="shared" ref="BH131:BH137" si="17">IF(U131="zníž. prenesená",N131,0)</f>
        <v>0</v>
      </c>
      <c r="BI131" s="146">
        <f t="shared" ref="BI131:BI137" si="18">IF(U131="nulová",N131,0)</f>
        <v>0</v>
      </c>
      <c r="BJ131" s="18" t="s">
        <v>153</v>
      </c>
      <c r="BK131" s="146">
        <f t="shared" ref="BK131:BK137" si="19">ROUND(L131*K131,2)</f>
        <v>0</v>
      </c>
      <c r="BL131" s="18" t="s">
        <v>152</v>
      </c>
      <c r="BM131" s="18" t="s">
        <v>646</v>
      </c>
    </row>
    <row r="132" spans="2:65" s="1" customFormat="1" ht="38.25" customHeight="1">
      <c r="B132" s="137"/>
      <c r="C132" s="138" t="s">
        <v>185</v>
      </c>
      <c r="D132" s="138" t="s">
        <v>148</v>
      </c>
      <c r="E132" s="139" t="s">
        <v>266</v>
      </c>
      <c r="F132" s="192" t="s">
        <v>267</v>
      </c>
      <c r="G132" s="192"/>
      <c r="H132" s="192"/>
      <c r="I132" s="192"/>
      <c r="J132" s="140" t="s">
        <v>268</v>
      </c>
      <c r="K132" s="141">
        <v>3.0000000000000001E-3</v>
      </c>
      <c r="L132" s="191"/>
      <c r="M132" s="191"/>
      <c r="N132" s="195">
        <f t="shared" si="10"/>
        <v>0</v>
      </c>
      <c r="O132" s="195"/>
      <c r="P132" s="195"/>
      <c r="Q132" s="195"/>
      <c r="R132" s="142"/>
      <c r="T132" s="143" t="s">
        <v>5</v>
      </c>
      <c r="U132" s="40" t="s">
        <v>40</v>
      </c>
      <c r="V132" s="144">
        <v>0.88200000000000001</v>
      </c>
      <c r="W132" s="144">
        <f t="shared" si="11"/>
        <v>2.6459999999999999E-3</v>
      </c>
      <c r="X132" s="144">
        <v>0</v>
      </c>
      <c r="Y132" s="144">
        <f t="shared" si="12"/>
        <v>0</v>
      </c>
      <c r="Z132" s="144">
        <v>0</v>
      </c>
      <c r="AA132" s="145">
        <f t="shared" si="13"/>
        <v>0</v>
      </c>
      <c r="AR132" s="18" t="s">
        <v>152</v>
      </c>
      <c r="AT132" s="18" t="s">
        <v>148</v>
      </c>
      <c r="AU132" s="18" t="s">
        <v>153</v>
      </c>
      <c r="AY132" s="18" t="s">
        <v>147</v>
      </c>
      <c r="BE132" s="146">
        <f t="shared" si="14"/>
        <v>0</v>
      </c>
      <c r="BF132" s="146">
        <f t="shared" si="15"/>
        <v>0</v>
      </c>
      <c r="BG132" s="146">
        <f t="shared" si="16"/>
        <v>0</v>
      </c>
      <c r="BH132" s="146">
        <f t="shared" si="17"/>
        <v>0</v>
      </c>
      <c r="BI132" s="146">
        <f t="shared" si="18"/>
        <v>0</v>
      </c>
      <c r="BJ132" s="18" t="s">
        <v>153</v>
      </c>
      <c r="BK132" s="146">
        <f t="shared" si="19"/>
        <v>0</v>
      </c>
      <c r="BL132" s="18" t="s">
        <v>152</v>
      </c>
      <c r="BM132" s="18" t="s">
        <v>269</v>
      </c>
    </row>
    <row r="133" spans="2:65" s="1" customFormat="1" ht="25.5" customHeight="1">
      <c r="B133" s="137"/>
      <c r="C133" s="138" t="s">
        <v>189</v>
      </c>
      <c r="D133" s="138" t="s">
        <v>148</v>
      </c>
      <c r="E133" s="139" t="s">
        <v>271</v>
      </c>
      <c r="F133" s="192" t="s">
        <v>272</v>
      </c>
      <c r="G133" s="192"/>
      <c r="H133" s="192"/>
      <c r="I133" s="192"/>
      <c r="J133" s="140" t="s">
        <v>268</v>
      </c>
      <c r="K133" s="141">
        <v>3.0000000000000001E-3</v>
      </c>
      <c r="L133" s="191"/>
      <c r="M133" s="191"/>
      <c r="N133" s="195">
        <f t="shared" si="10"/>
        <v>0</v>
      </c>
      <c r="O133" s="195"/>
      <c r="P133" s="195"/>
      <c r="Q133" s="195"/>
      <c r="R133" s="142"/>
      <c r="T133" s="143" t="s">
        <v>5</v>
      </c>
      <c r="U133" s="40" t="s">
        <v>40</v>
      </c>
      <c r="V133" s="144">
        <v>0.59799999999999998</v>
      </c>
      <c r="W133" s="144">
        <f t="shared" si="11"/>
        <v>1.794E-3</v>
      </c>
      <c r="X133" s="144">
        <v>0</v>
      </c>
      <c r="Y133" s="144">
        <f t="shared" si="12"/>
        <v>0</v>
      </c>
      <c r="Z133" s="144">
        <v>0</v>
      </c>
      <c r="AA133" s="145">
        <f t="shared" si="13"/>
        <v>0</v>
      </c>
      <c r="AR133" s="18" t="s">
        <v>152</v>
      </c>
      <c r="AT133" s="18" t="s">
        <v>148</v>
      </c>
      <c r="AU133" s="18" t="s">
        <v>153</v>
      </c>
      <c r="AY133" s="18" t="s">
        <v>147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8" t="s">
        <v>153</v>
      </c>
      <c r="BK133" s="146">
        <f t="shared" si="19"/>
        <v>0</v>
      </c>
      <c r="BL133" s="18" t="s">
        <v>152</v>
      </c>
      <c r="BM133" s="18" t="s">
        <v>273</v>
      </c>
    </row>
    <row r="134" spans="2:65" s="1" customFormat="1" ht="25.5" customHeight="1">
      <c r="B134" s="137"/>
      <c r="C134" s="138" t="s">
        <v>193</v>
      </c>
      <c r="D134" s="138" t="s">
        <v>148</v>
      </c>
      <c r="E134" s="139" t="s">
        <v>275</v>
      </c>
      <c r="F134" s="192" t="s">
        <v>276</v>
      </c>
      <c r="G134" s="192"/>
      <c r="H134" s="192"/>
      <c r="I134" s="192"/>
      <c r="J134" s="140" t="s">
        <v>268</v>
      </c>
      <c r="K134" s="141">
        <v>1.4999999999999999E-2</v>
      </c>
      <c r="L134" s="191"/>
      <c r="M134" s="191"/>
      <c r="N134" s="195">
        <f t="shared" si="10"/>
        <v>0</v>
      </c>
      <c r="O134" s="195"/>
      <c r="P134" s="195"/>
      <c r="Q134" s="195"/>
      <c r="R134" s="142"/>
      <c r="T134" s="143" t="s">
        <v>5</v>
      </c>
      <c r="U134" s="40" t="s">
        <v>40</v>
      </c>
      <c r="V134" s="144">
        <v>7.0000000000000001E-3</v>
      </c>
      <c r="W134" s="144">
        <f t="shared" si="11"/>
        <v>1.05E-4</v>
      </c>
      <c r="X134" s="144">
        <v>0</v>
      </c>
      <c r="Y134" s="144">
        <f t="shared" si="12"/>
        <v>0</v>
      </c>
      <c r="Z134" s="144">
        <v>0</v>
      </c>
      <c r="AA134" s="145">
        <f t="shared" si="13"/>
        <v>0</v>
      </c>
      <c r="AR134" s="18" t="s">
        <v>152</v>
      </c>
      <c r="AT134" s="18" t="s">
        <v>148</v>
      </c>
      <c r="AU134" s="18" t="s">
        <v>153</v>
      </c>
      <c r="AY134" s="18" t="s">
        <v>147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8" t="s">
        <v>153</v>
      </c>
      <c r="BK134" s="146">
        <f t="shared" si="19"/>
        <v>0</v>
      </c>
      <c r="BL134" s="18" t="s">
        <v>152</v>
      </c>
      <c r="BM134" s="18" t="s">
        <v>277</v>
      </c>
    </row>
    <row r="135" spans="2:65" s="1" customFormat="1" ht="25.5" customHeight="1">
      <c r="B135" s="137"/>
      <c r="C135" s="138" t="s">
        <v>197</v>
      </c>
      <c r="D135" s="138" t="s">
        <v>148</v>
      </c>
      <c r="E135" s="139" t="s">
        <v>279</v>
      </c>
      <c r="F135" s="192" t="s">
        <v>280</v>
      </c>
      <c r="G135" s="192"/>
      <c r="H135" s="192"/>
      <c r="I135" s="192"/>
      <c r="J135" s="140" t="s">
        <v>268</v>
      </c>
      <c r="K135" s="141">
        <v>3.0000000000000001E-3</v>
      </c>
      <c r="L135" s="191"/>
      <c r="M135" s="191"/>
      <c r="N135" s="195">
        <f t="shared" si="10"/>
        <v>0</v>
      </c>
      <c r="O135" s="195"/>
      <c r="P135" s="195"/>
      <c r="Q135" s="195"/>
      <c r="R135" s="142"/>
      <c r="T135" s="143" t="s">
        <v>5</v>
      </c>
      <c r="U135" s="40" t="s">
        <v>40</v>
      </c>
      <c r="V135" s="144">
        <v>0.89</v>
      </c>
      <c r="W135" s="144">
        <f t="shared" si="11"/>
        <v>2.6700000000000001E-3</v>
      </c>
      <c r="X135" s="144">
        <v>0</v>
      </c>
      <c r="Y135" s="144">
        <f t="shared" si="12"/>
        <v>0</v>
      </c>
      <c r="Z135" s="144">
        <v>0</v>
      </c>
      <c r="AA135" s="145">
        <f t="shared" si="13"/>
        <v>0</v>
      </c>
      <c r="AR135" s="18" t="s">
        <v>152</v>
      </c>
      <c r="AT135" s="18" t="s">
        <v>148</v>
      </c>
      <c r="AU135" s="18" t="s">
        <v>153</v>
      </c>
      <c r="AY135" s="18" t="s">
        <v>147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8" t="s">
        <v>153</v>
      </c>
      <c r="BK135" s="146">
        <f t="shared" si="19"/>
        <v>0</v>
      </c>
      <c r="BL135" s="18" t="s">
        <v>152</v>
      </c>
      <c r="BM135" s="18" t="s">
        <v>281</v>
      </c>
    </row>
    <row r="136" spans="2:65" s="1" customFormat="1" ht="38.25" customHeight="1">
      <c r="B136" s="137"/>
      <c r="C136" s="138" t="s">
        <v>201</v>
      </c>
      <c r="D136" s="138" t="s">
        <v>148</v>
      </c>
      <c r="E136" s="139" t="s">
        <v>283</v>
      </c>
      <c r="F136" s="192" t="s">
        <v>284</v>
      </c>
      <c r="G136" s="192"/>
      <c r="H136" s="192"/>
      <c r="I136" s="192"/>
      <c r="J136" s="140" t="s">
        <v>268</v>
      </c>
      <c r="K136" s="141">
        <v>8.9999999999999993E-3</v>
      </c>
      <c r="L136" s="191"/>
      <c r="M136" s="191"/>
      <c r="N136" s="195">
        <f t="shared" si="10"/>
        <v>0</v>
      </c>
      <c r="O136" s="195"/>
      <c r="P136" s="195"/>
      <c r="Q136" s="195"/>
      <c r="R136" s="142"/>
      <c r="T136" s="143" t="s">
        <v>5</v>
      </c>
      <c r="U136" s="40" t="s">
        <v>40</v>
      </c>
      <c r="V136" s="144">
        <v>0.1</v>
      </c>
      <c r="W136" s="144">
        <f t="shared" si="11"/>
        <v>8.9999999999999998E-4</v>
      </c>
      <c r="X136" s="144">
        <v>0</v>
      </c>
      <c r="Y136" s="144">
        <f t="shared" si="12"/>
        <v>0</v>
      </c>
      <c r="Z136" s="144">
        <v>0</v>
      </c>
      <c r="AA136" s="145">
        <f t="shared" si="13"/>
        <v>0</v>
      </c>
      <c r="AR136" s="18" t="s">
        <v>152</v>
      </c>
      <c r="AT136" s="18" t="s">
        <v>148</v>
      </c>
      <c r="AU136" s="18" t="s">
        <v>153</v>
      </c>
      <c r="AY136" s="18" t="s">
        <v>147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8" t="s">
        <v>153</v>
      </c>
      <c r="BK136" s="146">
        <f t="shared" si="19"/>
        <v>0</v>
      </c>
      <c r="BL136" s="18" t="s">
        <v>152</v>
      </c>
      <c r="BM136" s="18" t="s">
        <v>285</v>
      </c>
    </row>
    <row r="137" spans="2:65" s="1" customFormat="1" ht="25.5" customHeight="1">
      <c r="B137" s="137"/>
      <c r="C137" s="138" t="s">
        <v>205</v>
      </c>
      <c r="D137" s="138" t="s">
        <v>148</v>
      </c>
      <c r="E137" s="139" t="s">
        <v>287</v>
      </c>
      <c r="F137" s="192" t="s">
        <v>288</v>
      </c>
      <c r="G137" s="192"/>
      <c r="H137" s="192"/>
      <c r="I137" s="192"/>
      <c r="J137" s="140" t="s">
        <v>268</v>
      </c>
      <c r="K137" s="141">
        <v>3.0000000000000001E-3</v>
      </c>
      <c r="L137" s="191"/>
      <c r="M137" s="191"/>
      <c r="N137" s="195">
        <f t="shared" si="10"/>
        <v>0</v>
      </c>
      <c r="O137" s="195"/>
      <c r="P137" s="195"/>
      <c r="Q137" s="195"/>
      <c r="R137" s="142"/>
      <c r="T137" s="143" t="s">
        <v>5</v>
      </c>
      <c r="U137" s="40" t="s">
        <v>40</v>
      </c>
      <c r="V137" s="144">
        <v>0</v>
      </c>
      <c r="W137" s="144">
        <f t="shared" si="11"/>
        <v>0</v>
      </c>
      <c r="X137" s="144">
        <v>0</v>
      </c>
      <c r="Y137" s="144">
        <f t="shared" si="12"/>
        <v>0</v>
      </c>
      <c r="Z137" s="144">
        <v>0</v>
      </c>
      <c r="AA137" s="145">
        <f t="shared" si="13"/>
        <v>0</v>
      </c>
      <c r="AR137" s="18" t="s">
        <v>152</v>
      </c>
      <c r="AT137" s="18" t="s">
        <v>148</v>
      </c>
      <c r="AU137" s="18" t="s">
        <v>153</v>
      </c>
      <c r="AY137" s="18" t="s">
        <v>147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8" t="s">
        <v>153</v>
      </c>
      <c r="BK137" s="146">
        <f t="shared" si="19"/>
        <v>0</v>
      </c>
      <c r="BL137" s="18" t="s">
        <v>152</v>
      </c>
      <c r="BM137" s="18" t="s">
        <v>289</v>
      </c>
    </row>
    <row r="138" spans="2:65" s="9" customFormat="1" ht="29.85" customHeight="1">
      <c r="B138" s="126"/>
      <c r="C138" s="127"/>
      <c r="D138" s="136" t="s">
        <v>120</v>
      </c>
      <c r="E138" s="136"/>
      <c r="F138" s="136"/>
      <c r="G138" s="136"/>
      <c r="H138" s="136"/>
      <c r="I138" s="136"/>
      <c r="J138" s="136"/>
      <c r="K138" s="136"/>
      <c r="L138" s="136"/>
      <c r="M138" s="136"/>
      <c r="N138" s="193">
        <f>BK138</f>
        <v>0</v>
      </c>
      <c r="O138" s="194"/>
      <c r="P138" s="194"/>
      <c r="Q138" s="194"/>
      <c r="R138" s="129"/>
      <c r="T138" s="130"/>
      <c r="U138" s="127"/>
      <c r="V138" s="127"/>
      <c r="W138" s="131">
        <f>W139</f>
        <v>8.2879950000000004</v>
      </c>
      <c r="X138" s="127"/>
      <c r="Y138" s="131">
        <f>Y139</f>
        <v>0</v>
      </c>
      <c r="Z138" s="127"/>
      <c r="AA138" s="132">
        <f>AA139</f>
        <v>0</v>
      </c>
      <c r="AR138" s="133" t="s">
        <v>81</v>
      </c>
      <c r="AT138" s="134" t="s">
        <v>72</v>
      </c>
      <c r="AU138" s="134" t="s">
        <v>81</v>
      </c>
      <c r="AY138" s="133" t="s">
        <v>147</v>
      </c>
      <c r="BK138" s="135">
        <f>BK139</f>
        <v>0</v>
      </c>
    </row>
    <row r="139" spans="2:65" s="1" customFormat="1" ht="38.25" customHeight="1">
      <c r="B139" s="137"/>
      <c r="C139" s="138" t="s">
        <v>209</v>
      </c>
      <c r="D139" s="138" t="s">
        <v>148</v>
      </c>
      <c r="E139" s="139" t="s">
        <v>291</v>
      </c>
      <c r="F139" s="192" t="s">
        <v>292</v>
      </c>
      <c r="G139" s="192"/>
      <c r="H139" s="192"/>
      <c r="I139" s="192"/>
      <c r="J139" s="140" t="s">
        <v>268</v>
      </c>
      <c r="K139" s="141">
        <v>3.3650000000000002</v>
      </c>
      <c r="L139" s="191"/>
      <c r="M139" s="191"/>
      <c r="N139" s="195">
        <f>ROUND(L139*K139,2)</f>
        <v>0</v>
      </c>
      <c r="O139" s="195"/>
      <c r="P139" s="195"/>
      <c r="Q139" s="195"/>
      <c r="R139" s="142"/>
      <c r="T139" s="143" t="s">
        <v>5</v>
      </c>
      <c r="U139" s="40" t="s">
        <v>40</v>
      </c>
      <c r="V139" s="144">
        <v>2.4630000000000001</v>
      </c>
      <c r="W139" s="144">
        <f>V139*K139</f>
        <v>8.2879950000000004</v>
      </c>
      <c r="X139" s="144">
        <v>0</v>
      </c>
      <c r="Y139" s="144">
        <f>X139*K139</f>
        <v>0</v>
      </c>
      <c r="Z139" s="144">
        <v>0</v>
      </c>
      <c r="AA139" s="145">
        <f>Z139*K139</f>
        <v>0</v>
      </c>
      <c r="AR139" s="18" t="s">
        <v>152</v>
      </c>
      <c r="AT139" s="18" t="s">
        <v>148</v>
      </c>
      <c r="AU139" s="18" t="s">
        <v>153</v>
      </c>
      <c r="AY139" s="18" t="s">
        <v>147</v>
      </c>
      <c r="BE139" s="146">
        <f>IF(U139="základná",N139,0)</f>
        <v>0</v>
      </c>
      <c r="BF139" s="146">
        <f>IF(U139="znížená",N139,0)</f>
        <v>0</v>
      </c>
      <c r="BG139" s="146">
        <f>IF(U139="zákl. prenesená",N139,0)</f>
        <v>0</v>
      </c>
      <c r="BH139" s="146">
        <f>IF(U139="zníž. prenesená",N139,0)</f>
        <v>0</v>
      </c>
      <c r="BI139" s="146">
        <f>IF(U139="nulová",N139,0)</f>
        <v>0</v>
      </c>
      <c r="BJ139" s="18" t="s">
        <v>153</v>
      </c>
      <c r="BK139" s="146">
        <f>ROUND(L139*K139,2)</f>
        <v>0</v>
      </c>
      <c r="BL139" s="18" t="s">
        <v>152</v>
      </c>
      <c r="BM139" s="18" t="s">
        <v>293</v>
      </c>
    </row>
    <row r="140" spans="2:65" s="9" customFormat="1" ht="37.35" customHeight="1">
      <c r="B140" s="126"/>
      <c r="C140" s="127"/>
      <c r="D140" s="128" t="s">
        <v>130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220">
        <f>BK140</f>
        <v>0</v>
      </c>
      <c r="O140" s="221"/>
      <c r="P140" s="221"/>
      <c r="Q140" s="221"/>
      <c r="R140" s="129"/>
      <c r="T140" s="130"/>
      <c r="U140" s="127"/>
      <c r="V140" s="127"/>
      <c r="W140" s="131">
        <f>W141</f>
        <v>0</v>
      </c>
      <c r="X140" s="127"/>
      <c r="Y140" s="131">
        <f>Y141</f>
        <v>0</v>
      </c>
      <c r="Z140" s="127"/>
      <c r="AA140" s="132">
        <f>AA141</f>
        <v>0</v>
      </c>
      <c r="AR140" s="133" t="s">
        <v>165</v>
      </c>
      <c r="AT140" s="134" t="s">
        <v>72</v>
      </c>
      <c r="AU140" s="134" t="s">
        <v>73</v>
      </c>
      <c r="AY140" s="133" t="s">
        <v>147</v>
      </c>
      <c r="BK140" s="135">
        <f>BK141</f>
        <v>0</v>
      </c>
    </row>
    <row r="141" spans="2:65" s="9" customFormat="1" ht="19.899999999999999" customHeight="1">
      <c r="B141" s="126"/>
      <c r="C141" s="127"/>
      <c r="D141" s="136" t="s">
        <v>131</v>
      </c>
      <c r="E141" s="136"/>
      <c r="F141" s="136"/>
      <c r="G141" s="136"/>
      <c r="H141" s="136"/>
      <c r="I141" s="136"/>
      <c r="J141" s="136"/>
      <c r="K141" s="136"/>
      <c r="L141" s="136"/>
      <c r="M141" s="136"/>
      <c r="N141" s="200">
        <f>BK141</f>
        <v>0</v>
      </c>
      <c r="O141" s="201"/>
      <c r="P141" s="201"/>
      <c r="Q141" s="201"/>
      <c r="R141" s="129"/>
      <c r="T141" s="130"/>
      <c r="U141" s="127"/>
      <c r="V141" s="127"/>
      <c r="W141" s="131">
        <f>W142</f>
        <v>0</v>
      </c>
      <c r="X141" s="127"/>
      <c r="Y141" s="131">
        <f>Y142</f>
        <v>0</v>
      </c>
      <c r="Z141" s="127"/>
      <c r="AA141" s="132">
        <f>AA142</f>
        <v>0</v>
      </c>
      <c r="AR141" s="133" t="s">
        <v>165</v>
      </c>
      <c r="AT141" s="134" t="s">
        <v>72</v>
      </c>
      <c r="AU141" s="134" t="s">
        <v>81</v>
      </c>
      <c r="AY141" s="133" t="s">
        <v>147</v>
      </c>
      <c r="BK141" s="135">
        <f>BK142</f>
        <v>0</v>
      </c>
    </row>
    <row r="142" spans="2:65" s="1" customFormat="1" ht="16.5" customHeight="1">
      <c r="B142" s="137"/>
      <c r="C142" s="138" t="s">
        <v>214</v>
      </c>
      <c r="D142" s="138" t="s">
        <v>148</v>
      </c>
      <c r="E142" s="139" t="s">
        <v>415</v>
      </c>
      <c r="F142" s="192" t="s">
        <v>416</v>
      </c>
      <c r="G142" s="192"/>
      <c r="H142" s="192"/>
      <c r="I142" s="192"/>
      <c r="J142" s="140" t="s">
        <v>306</v>
      </c>
      <c r="K142" s="141">
        <v>1</v>
      </c>
      <c r="L142" s="191"/>
      <c r="M142" s="191"/>
      <c r="N142" s="195">
        <f>ROUND(L142*K142,2)</f>
        <v>0</v>
      </c>
      <c r="O142" s="195"/>
      <c r="P142" s="195"/>
      <c r="Q142" s="195"/>
      <c r="R142" s="142"/>
      <c r="T142" s="143" t="s">
        <v>5</v>
      </c>
      <c r="U142" s="151" t="s">
        <v>40</v>
      </c>
      <c r="V142" s="152">
        <v>0</v>
      </c>
      <c r="W142" s="152">
        <f>V142*K142</f>
        <v>0</v>
      </c>
      <c r="X142" s="152">
        <v>0</v>
      </c>
      <c r="Y142" s="152">
        <f>X142*K142</f>
        <v>0</v>
      </c>
      <c r="Z142" s="152">
        <v>0</v>
      </c>
      <c r="AA142" s="153">
        <f>Z142*K142</f>
        <v>0</v>
      </c>
      <c r="AR142" s="18" t="s">
        <v>417</v>
      </c>
      <c r="AT142" s="18" t="s">
        <v>148</v>
      </c>
      <c r="AU142" s="18" t="s">
        <v>153</v>
      </c>
      <c r="AY142" s="18" t="s">
        <v>147</v>
      </c>
      <c r="BE142" s="146">
        <f>IF(U142="základná",N142,0)</f>
        <v>0</v>
      </c>
      <c r="BF142" s="146">
        <f>IF(U142="znížená",N142,0)</f>
        <v>0</v>
      </c>
      <c r="BG142" s="146">
        <f>IF(U142="zákl. prenesená",N142,0)</f>
        <v>0</v>
      </c>
      <c r="BH142" s="146">
        <f>IF(U142="zníž. prenesená",N142,0)</f>
        <v>0</v>
      </c>
      <c r="BI142" s="146">
        <f>IF(U142="nulová",N142,0)</f>
        <v>0</v>
      </c>
      <c r="BJ142" s="18" t="s">
        <v>153</v>
      </c>
      <c r="BK142" s="146">
        <f>ROUND(L142*K142,2)</f>
        <v>0</v>
      </c>
      <c r="BL142" s="18" t="s">
        <v>417</v>
      </c>
      <c r="BM142" s="18" t="s">
        <v>418</v>
      </c>
    </row>
    <row r="143" spans="2:65" s="1" customFormat="1" ht="6.95" customHeight="1">
      <c r="B143" s="55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7"/>
    </row>
  </sheetData>
  <mergeCells count="118">
    <mergeCell ref="H34:J34"/>
    <mergeCell ref="M34:P34"/>
    <mergeCell ref="H35:J35"/>
    <mergeCell ref="F125:I125"/>
    <mergeCell ref="F124:I124"/>
    <mergeCell ref="F121:I121"/>
    <mergeCell ref="F122:I122"/>
    <mergeCell ref="F123:I123"/>
    <mergeCell ref="F127:I127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8:Q98"/>
    <mergeCell ref="L100:Q100"/>
    <mergeCell ref="C106:Q106"/>
    <mergeCell ref="F108:P108"/>
    <mergeCell ref="F109:P109"/>
    <mergeCell ref="M111:P111"/>
    <mergeCell ref="L142:M142"/>
    <mergeCell ref="M113:Q113"/>
    <mergeCell ref="M114:Q114"/>
    <mergeCell ref="F116:I116"/>
    <mergeCell ref="L116:M116"/>
    <mergeCell ref="N116:Q116"/>
    <mergeCell ref="N117:Q117"/>
    <mergeCell ref="N118:Q118"/>
    <mergeCell ref="N119:Q119"/>
    <mergeCell ref="L129:M129"/>
    <mergeCell ref="L123:M123"/>
    <mergeCell ref="L124:M124"/>
    <mergeCell ref="L125:M125"/>
    <mergeCell ref="L127:M127"/>
    <mergeCell ref="F133:I133"/>
    <mergeCell ref="F134:I134"/>
    <mergeCell ref="F135:I135"/>
    <mergeCell ref="F136:I136"/>
    <mergeCell ref="F137:I137"/>
    <mergeCell ref="F139:I139"/>
    <mergeCell ref="F142:I142"/>
    <mergeCell ref="F129:I129"/>
    <mergeCell ref="F131:I131"/>
    <mergeCell ref="F132:I132"/>
    <mergeCell ref="N136:Q136"/>
    <mergeCell ref="N137:Q137"/>
    <mergeCell ref="N139:Q139"/>
    <mergeCell ref="L131:M131"/>
    <mergeCell ref="L132:M132"/>
    <mergeCell ref="L133:M133"/>
    <mergeCell ref="L134:M134"/>
    <mergeCell ref="L135:M135"/>
    <mergeCell ref="L136:M136"/>
    <mergeCell ref="L137:M137"/>
    <mergeCell ref="L139:M139"/>
    <mergeCell ref="N142:Q142"/>
    <mergeCell ref="N128:Q128"/>
    <mergeCell ref="N130:Q130"/>
    <mergeCell ref="N138:Q138"/>
    <mergeCell ref="N140:Q140"/>
    <mergeCell ref="N141:Q141"/>
    <mergeCell ref="F120:I120"/>
    <mergeCell ref="L120:M120"/>
    <mergeCell ref="N120:Q120"/>
    <mergeCell ref="L121:M121"/>
    <mergeCell ref="N121:Q121"/>
    <mergeCell ref="L122:M122"/>
    <mergeCell ref="N122:Q122"/>
    <mergeCell ref="N123:Q123"/>
    <mergeCell ref="N124:Q124"/>
    <mergeCell ref="N125:Q125"/>
    <mergeCell ref="N127:Q127"/>
    <mergeCell ref="N126:Q126"/>
    <mergeCell ref="N135:Q135"/>
    <mergeCell ref="N129:Q129"/>
    <mergeCell ref="N131:Q131"/>
    <mergeCell ref="N132:Q132"/>
    <mergeCell ref="N133:Q133"/>
    <mergeCell ref="N134:Q134"/>
  </mergeCells>
  <hyperlinks>
    <hyperlink ref="F1:G1" location="C2" display="1) Krycí list rozpočtu" xr:uid="{00000000-0004-0000-0500-000000000000}"/>
    <hyperlink ref="H1:K1" location="C86" display="2) Rekapitulácia rozpočtu" xr:uid="{00000000-0004-0000-0500-000001000000}"/>
    <hyperlink ref="L1" location="C116" display="3) Rozpočet" xr:uid="{00000000-0004-0000-0500-000002000000}"/>
    <hyperlink ref="S1:T1" location="'Rekapitulácia stavby'!C2" display="Rekapitulácia stavby" xr:uid="{00000000-0004-0000-05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SO01.1 - Zateplenie fasády</vt:lpstr>
      <vt:lpstr>SO01.2 - Zateplenie strechy</vt:lpstr>
      <vt:lpstr>SO01.3 - Výmena výplní ot...</vt:lpstr>
      <vt:lpstr>SO01.4 - Zateplenie strop...</vt:lpstr>
      <vt:lpstr>SO01.5 - Zabezpečenie sch...</vt:lpstr>
      <vt:lpstr>'Rekapitulácia stavby'!Názvy_tlače</vt:lpstr>
      <vt:lpstr>'SO01.1 - Zateplenie fasády'!Názvy_tlače</vt:lpstr>
      <vt:lpstr>'SO01.2 - Zateplenie strechy'!Názvy_tlače</vt:lpstr>
      <vt:lpstr>'SO01.3 - Výmena výplní ot...'!Názvy_tlače</vt:lpstr>
      <vt:lpstr>'SO01.4 - Zateplenie strop...'!Názvy_tlače</vt:lpstr>
      <vt:lpstr>'SO01.5 - Zabezpečenie sch...'!Názvy_tlače</vt:lpstr>
      <vt:lpstr>'Rekapitulácia stavby'!Oblasť_tlače</vt:lpstr>
      <vt:lpstr>'SO01.1 - Zateplenie fasády'!Oblasť_tlače</vt:lpstr>
      <vt:lpstr>'SO01.2 - Zateplenie strechy'!Oblasť_tlače</vt:lpstr>
      <vt:lpstr>'SO01.3 - Výmena výplní ot...'!Oblasť_tlače</vt:lpstr>
      <vt:lpstr>'SO01.4 - Zateplenie strop...'!Oblasť_tlače</vt:lpstr>
      <vt:lpstr>'SO01.5 - Zabezpečenie sch...'!Oblasť_tlače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+</dc:creator>
  <cp:lastModifiedBy>H</cp:lastModifiedBy>
  <dcterms:created xsi:type="dcterms:W3CDTF">2019-01-07T09:36:04Z</dcterms:created>
  <dcterms:modified xsi:type="dcterms:W3CDTF">2019-01-07T09:43:09Z</dcterms:modified>
</cp:coreProperties>
</file>