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pprofit\work\VEREJNÉ OBSTARÁVANIA\2020\Močenok\"/>
    </mc:Choice>
  </mc:AlternateContent>
  <bookViews>
    <workbookView xWindow="0" yWindow="0" windowWidth="21570" windowHeight="7980" tabRatio="699" firstSheet="2" activeTab="4"/>
  </bookViews>
  <sheets>
    <sheet name="Rekapitulácia stavby" sheetId="1" r:id="rId1"/>
    <sheet name="1 - SO01 Odvodnenie ploch..." sheetId="2" r:id="rId2"/>
    <sheet name="2 - SO02 Odvodnenie výcho..." sheetId="3" r:id="rId3"/>
    <sheet name="3 - SO03 Odvodnenie ploch..." sheetId="4" r:id="rId4"/>
    <sheet name="4 - SO04 Odvodnenie západ..." sheetId="5" r:id="rId5"/>
  </sheets>
  <definedNames>
    <definedName name="_xlnm.Print_Titles" localSheetId="1">'1 - SO01 Odvodnenie ploch...'!$124:$124</definedName>
    <definedName name="_xlnm.Print_Titles" localSheetId="2">'2 - SO02 Odvodnenie výcho...'!$125:$125</definedName>
    <definedName name="_xlnm.Print_Titles" localSheetId="3">'3 - SO03 Odvodnenie ploch...'!$123:$123</definedName>
    <definedName name="_xlnm.Print_Titles" localSheetId="4">'4 - SO04 Odvodnenie západ...'!$124:$124</definedName>
    <definedName name="_xlnm.Print_Titles" localSheetId="0">'Rekapitulácia stavby'!$85:$85</definedName>
    <definedName name="_xlnm.Print_Area" localSheetId="1">'1 - SO01 Odvodnenie ploch...'!$C$4:$Q$70,'1 - SO01 Odvodnenie ploch...'!$C$76:$Q$108,'1 - SO01 Odvodnenie ploch...'!$C$114:$Q$259</definedName>
    <definedName name="_xlnm.Print_Area" localSheetId="2">'2 - SO02 Odvodnenie výcho...'!$C$4:$Q$70,'2 - SO02 Odvodnenie výcho...'!$C$76:$Q$109,'2 - SO02 Odvodnenie výcho...'!$C$115:$Q$245</definedName>
    <definedName name="_xlnm.Print_Area" localSheetId="3">'3 - SO03 Odvodnenie ploch...'!$C$4:$Q$70,'3 - SO03 Odvodnenie ploch...'!$C$76:$Q$107,'3 - SO03 Odvodnenie ploch...'!$C$113:$Q$244</definedName>
    <definedName name="_xlnm.Print_Area" localSheetId="4">'4 - SO04 Odvodnenie západ...'!$C$4:$Q$70,'4 - SO04 Odvodnenie západ...'!$C$76:$Q$108,'4 - SO04 Odvodnenie západ...'!$C$114:$Q$215</definedName>
    <definedName name="_xlnm.Print_Area" localSheetId="0">'Rekapitulácia stavby'!$C$4:$AP$70,'Rekapitulácia stavby'!$C$76:$AP$95</definedName>
  </definedNames>
  <calcPr calcId="152511"/>
</workbook>
</file>

<file path=xl/calcChain.xml><?xml version="1.0" encoding="utf-8"?>
<calcChain xmlns="http://schemas.openxmlformats.org/spreadsheetml/2006/main">
  <c r="AY91" i="1" l="1"/>
  <c r="AX91" i="1"/>
  <c r="BI215" i="5"/>
  <c r="BH215" i="5"/>
  <c r="BG215" i="5"/>
  <c r="BE215" i="5"/>
  <c r="AA215" i="5"/>
  <c r="AA214" i="5"/>
  <c r="Y215" i="5"/>
  <c r="Y214" i="5" s="1"/>
  <c r="W215" i="5"/>
  <c r="W214" i="5"/>
  <c r="BK215" i="5"/>
  <c r="BK214" i="5" s="1"/>
  <c r="N214" i="5" s="1"/>
  <c r="N104" i="5" s="1"/>
  <c r="N215" i="5"/>
  <c r="BF215" i="5"/>
  <c r="BI213" i="5"/>
  <c r="BH213" i="5"/>
  <c r="BG213" i="5"/>
  <c r="BE213" i="5"/>
  <c r="AA213" i="5"/>
  <c r="AA212" i="5"/>
  <c r="AA211" i="5"/>
  <c r="Y213" i="5"/>
  <c r="Y212" i="5"/>
  <c r="Y211" i="5"/>
  <c r="W213" i="5"/>
  <c r="W212" i="5" s="1"/>
  <c r="W211" i="5" s="1"/>
  <c r="BK213" i="5"/>
  <c r="BK212" i="5" s="1"/>
  <c r="N212" i="5" s="1"/>
  <c r="N103" i="5" s="1"/>
  <c r="N213" i="5"/>
  <c r="BF213" i="5" s="1"/>
  <c r="BI210" i="5"/>
  <c r="BH210" i="5"/>
  <c r="BG210" i="5"/>
  <c r="BE210" i="5"/>
  <c r="AA210" i="5"/>
  <c r="AA209" i="5" s="1"/>
  <c r="Y210" i="5"/>
  <c r="Y209" i="5"/>
  <c r="W210" i="5"/>
  <c r="W209" i="5" s="1"/>
  <c r="BK210" i="5"/>
  <c r="BK209" i="5"/>
  <c r="N209" i="5" s="1"/>
  <c r="N101" i="5" s="1"/>
  <c r="N210" i="5"/>
  <c r="BF210" i="5" s="1"/>
  <c r="BI208" i="5"/>
  <c r="BH208" i="5"/>
  <c r="BG208" i="5"/>
  <c r="BE208" i="5"/>
  <c r="AA208" i="5"/>
  <c r="Y208" i="5"/>
  <c r="W208" i="5"/>
  <c r="BK208" i="5"/>
  <c r="N208" i="5"/>
  <c r="BF208" i="5" s="1"/>
  <c r="BI207" i="5"/>
  <c r="BH207" i="5"/>
  <c r="BG207" i="5"/>
  <c r="BE207" i="5"/>
  <c r="AA207" i="5"/>
  <c r="Y207" i="5"/>
  <c r="W207" i="5"/>
  <c r="BK207" i="5"/>
  <c r="N207" i="5"/>
  <c r="BF207" i="5" s="1"/>
  <c r="BI206" i="5"/>
  <c r="BH206" i="5"/>
  <c r="BG206" i="5"/>
  <c r="BE206" i="5"/>
  <c r="AA206" i="5"/>
  <c r="Y206" i="5"/>
  <c r="W206" i="5"/>
  <c r="BK206" i="5"/>
  <c r="N206" i="5"/>
  <c r="BF206" i="5" s="1"/>
  <c r="BI205" i="5"/>
  <c r="BH205" i="5"/>
  <c r="BG205" i="5"/>
  <c r="BE205" i="5"/>
  <c r="AA205" i="5"/>
  <c r="Y205" i="5"/>
  <c r="W205" i="5"/>
  <c r="BK205" i="5"/>
  <c r="N205" i="5"/>
  <c r="BF205" i="5"/>
  <c r="BI204" i="5"/>
  <c r="BH204" i="5"/>
  <c r="BG204" i="5"/>
  <c r="BE204" i="5"/>
  <c r="AA204" i="5"/>
  <c r="Y204" i="5"/>
  <c r="W204" i="5"/>
  <c r="BK204" i="5"/>
  <c r="N204" i="5"/>
  <c r="BF204" i="5" s="1"/>
  <c r="BI203" i="5"/>
  <c r="BH203" i="5"/>
  <c r="BG203" i="5"/>
  <c r="BE203" i="5"/>
  <c r="AA203" i="5"/>
  <c r="Y203" i="5"/>
  <c r="W203" i="5"/>
  <c r="BK203" i="5"/>
  <c r="N203" i="5"/>
  <c r="BF203" i="5" s="1"/>
  <c r="BI202" i="5"/>
  <c r="BH202" i="5"/>
  <c r="BG202" i="5"/>
  <c r="BE202" i="5"/>
  <c r="AA202" i="5"/>
  <c r="Y202" i="5"/>
  <c r="W202" i="5"/>
  <c r="BK202" i="5"/>
  <c r="N202" i="5"/>
  <c r="BF202" i="5" s="1"/>
  <c r="BI201" i="5"/>
  <c r="BH201" i="5"/>
  <c r="BG201" i="5"/>
  <c r="BE201" i="5"/>
  <c r="AA201" i="5"/>
  <c r="Y201" i="5"/>
  <c r="W201" i="5"/>
  <c r="BK201" i="5"/>
  <c r="N201" i="5"/>
  <c r="BF201" i="5"/>
  <c r="BI200" i="5"/>
  <c r="BH200" i="5"/>
  <c r="BG200" i="5"/>
  <c r="BE200" i="5"/>
  <c r="AA200" i="5"/>
  <c r="Y200" i="5"/>
  <c r="W200" i="5"/>
  <c r="BK200" i="5"/>
  <c r="N200" i="5"/>
  <c r="BF200" i="5" s="1"/>
  <c r="BI199" i="5"/>
  <c r="BH199" i="5"/>
  <c r="BG199" i="5"/>
  <c r="BE199" i="5"/>
  <c r="AA199" i="5"/>
  <c r="Y199" i="5"/>
  <c r="W199" i="5"/>
  <c r="BK199" i="5"/>
  <c r="N199" i="5"/>
  <c r="BF199" i="5" s="1"/>
  <c r="BI198" i="5"/>
  <c r="BH198" i="5"/>
  <c r="BG198" i="5"/>
  <c r="BE198" i="5"/>
  <c r="AA198" i="5"/>
  <c r="AA197" i="5" s="1"/>
  <c r="Y198" i="5"/>
  <c r="Y197" i="5"/>
  <c r="W198" i="5"/>
  <c r="W197" i="5" s="1"/>
  <c r="BK198" i="5"/>
  <c r="BK197" i="5" s="1"/>
  <c r="N197" i="5" s="1"/>
  <c r="N100" i="5" s="1"/>
  <c r="N198" i="5"/>
  <c r="BF198" i="5" s="1"/>
  <c r="BI196" i="5"/>
  <c r="BH196" i="5"/>
  <c r="BG196" i="5"/>
  <c r="BE196" i="5"/>
  <c r="AA196" i="5"/>
  <c r="Y196" i="5"/>
  <c r="W196" i="5"/>
  <c r="BK196" i="5"/>
  <c r="N196" i="5"/>
  <c r="BF196" i="5" s="1"/>
  <c r="BI195" i="5"/>
  <c r="BH195" i="5"/>
  <c r="BG195" i="5"/>
  <c r="BE195" i="5"/>
  <c r="AA195" i="5"/>
  <c r="Y195" i="5"/>
  <c r="W195" i="5"/>
  <c r="BK195" i="5"/>
  <c r="N195" i="5"/>
  <c r="BF195" i="5" s="1"/>
  <c r="BI194" i="5"/>
  <c r="BH194" i="5"/>
  <c r="BG194" i="5"/>
  <c r="BE194" i="5"/>
  <c r="AA194" i="5"/>
  <c r="Y194" i="5"/>
  <c r="W194" i="5"/>
  <c r="BK194" i="5"/>
  <c r="N194" i="5"/>
  <c r="BF194" i="5" s="1"/>
  <c r="BI193" i="5"/>
  <c r="BH193" i="5"/>
  <c r="BG193" i="5"/>
  <c r="BE193" i="5"/>
  <c r="AA193" i="5"/>
  <c r="Y193" i="5"/>
  <c r="W193" i="5"/>
  <c r="BK193" i="5"/>
  <c r="N193" i="5"/>
  <c r="BF193" i="5"/>
  <c r="BI192" i="5"/>
  <c r="BH192" i="5"/>
  <c r="BG192" i="5"/>
  <c r="BE192" i="5"/>
  <c r="AA192" i="5"/>
  <c r="Y192" i="5"/>
  <c r="W192" i="5"/>
  <c r="BK192" i="5"/>
  <c r="N192" i="5"/>
  <c r="BF192" i="5" s="1"/>
  <c r="BI191" i="5"/>
  <c r="BH191" i="5"/>
  <c r="BG191" i="5"/>
  <c r="BE191" i="5"/>
  <c r="AA191" i="5"/>
  <c r="Y191" i="5"/>
  <c r="W191" i="5"/>
  <c r="BK191" i="5"/>
  <c r="N191" i="5"/>
  <c r="BF191" i="5" s="1"/>
  <c r="BI190" i="5"/>
  <c r="BH190" i="5"/>
  <c r="BG190" i="5"/>
  <c r="BE190" i="5"/>
  <c r="AA190" i="5"/>
  <c r="AA189" i="5" s="1"/>
  <c r="Y190" i="5"/>
  <c r="Y189" i="5"/>
  <c r="W190" i="5"/>
  <c r="W189" i="5" s="1"/>
  <c r="BK190" i="5"/>
  <c r="BK189" i="5" s="1"/>
  <c r="N189" i="5" s="1"/>
  <c r="N99" i="5" s="1"/>
  <c r="N190" i="5"/>
  <c r="BF190" i="5" s="1"/>
  <c r="BI188" i="5"/>
  <c r="BH188" i="5"/>
  <c r="BG188" i="5"/>
  <c r="BE188" i="5"/>
  <c r="AA188" i="5"/>
  <c r="Y188" i="5"/>
  <c r="W188" i="5"/>
  <c r="BK188" i="5"/>
  <c r="N188" i="5"/>
  <c r="BF188" i="5" s="1"/>
  <c r="BI187" i="5"/>
  <c r="BH187" i="5"/>
  <c r="BG187" i="5"/>
  <c r="BE187" i="5"/>
  <c r="AA187" i="5"/>
  <c r="Y187" i="5"/>
  <c r="W187" i="5"/>
  <c r="BK187" i="5"/>
  <c r="N187" i="5"/>
  <c r="BF187" i="5" s="1"/>
  <c r="BI186" i="5"/>
  <c r="BH186" i="5"/>
  <c r="BG186" i="5"/>
  <c r="BE186" i="5"/>
  <c r="AA186" i="5"/>
  <c r="Y186" i="5"/>
  <c r="W186" i="5"/>
  <c r="BK186" i="5"/>
  <c r="N186" i="5"/>
  <c r="BF186" i="5" s="1"/>
  <c r="BI185" i="5"/>
  <c r="BH185" i="5"/>
  <c r="BG185" i="5"/>
  <c r="BE185" i="5"/>
  <c r="AA185" i="5"/>
  <c r="Y185" i="5"/>
  <c r="W185" i="5"/>
  <c r="BK185" i="5"/>
  <c r="N185" i="5"/>
  <c r="BF185" i="5"/>
  <c r="BI184" i="5"/>
  <c r="BH184" i="5"/>
  <c r="BG184" i="5"/>
  <c r="BE184" i="5"/>
  <c r="AA184" i="5"/>
  <c r="AA183" i="5" s="1"/>
  <c r="Y184" i="5"/>
  <c r="Y183" i="5"/>
  <c r="W184" i="5"/>
  <c r="W183" i="5" s="1"/>
  <c r="BK184" i="5"/>
  <c r="BK183" i="5"/>
  <c r="N183" i="5" s="1"/>
  <c r="N98" i="5" s="1"/>
  <c r="N184" i="5"/>
  <c r="BF184" i="5" s="1"/>
  <c r="BI182" i="5"/>
  <c r="BH182" i="5"/>
  <c r="BG182" i="5"/>
  <c r="BE182" i="5"/>
  <c r="AA182" i="5"/>
  <c r="Y182" i="5"/>
  <c r="W182" i="5"/>
  <c r="BK182" i="5"/>
  <c r="N182" i="5"/>
  <c r="BF182" i="5" s="1"/>
  <c r="BI181" i="5"/>
  <c r="BH181" i="5"/>
  <c r="BG181" i="5"/>
  <c r="BE181" i="5"/>
  <c r="AA181" i="5"/>
  <c r="Y181" i="5"/>
  <c r="W181" i="5"/>
  <c r="BK181" i="5"/>
  <c r="N181" i="5"/>
  <c r="BF181" i="5"/>
  <c r="BI180" i="5"/>
  <c r="BH180" i="5"/>
  <c r="BG180" i="5"/>
  <c r="BE180" i="5"/>
  <c r="AA180" i="5"/>
  <c r="Y180" i="5"/>
  <c r="W180" i="5"/>
  <c r="BK180" i="5"/>
  <c r="N180" i="5"/>
  <c r="BF180" i="5" s="1"/>
  <c r="BI179" i="5"/>
  <c r="BH179" i="5"/>
  <c r="BG179" i="5"/>
  <c r="BE179" i="5"/>
  <c r="AA179" i="5"/>
  <c r="Y179" i="5"/>
  <c r="W179" i="5"/>
  <c r="BK179" i="5"/>
  <c r="N179" i="5"/>
  <c r="BF179" i="5" s="1"/>
  <c r="BI178" i="5"/>
  <c r="BH178" i="5"/>
  <c r="BG178" i="5"/>
  <c r="BE178" i="5"/>
  <c r="AA178" i="5"/>
  <c r="Y178" i="5"/>
  <c r="W178" i="5"/>
  <c r="BK178" i="5"/>
  <c r="N178" i="5"/>
  <c r="BF178" i="5" s="1"/>
  <c r="BI177" i="5"/>
  <c r="BH177" i="5"/>
  <c r="BG177" i="5"/>
  <c r="BE177" i="5"/>
  <c r="AA177" i="5"/>
  <c r="Y177" i="5"/>
  <c r="W177" i="5"/>
  <c r="BK177" i="5"/>
  <c r="N177" i="5"/>
  <c r="BF177" i="5"/>
  <c r="BI176" i="5"/>
  <c r="BH176" i="5"/>
  <c r="BG176" i="5"/>
  <c r="BE176" i="5"/>
  <c r="AA176" i="5"/>
  <c r="AA175" i="5" s="1"/>
  <c r="Y176" i="5"/>
  <c r="Y175" i="5" s="1"/>
  <c r="Y174" i="5" s="1"/>
  <c r="W176" i="5"/>
  <c r="W175" i="5"/>
  <c r="W174" i="5" s="1"/>
  <c r="BK176" i="5"/>
  <c r="N176" i="5"/>
  <c r="BF176" i="5" s="1"/>
  <c r="BI173" i="5"/>
  <c r="BH173" i="5"/>
  <c r="BG173" i="5"/>
  <c r="BE173" i="5"/>
  <c r="AA173" i="5"/>
  <c r="AA172" i="5"/>
  <c r="Y173" i="5"/>
  <c r="Y172" i="5" s="1"/>
  <c r="W173" i="5"/>
  <c r="W172" i="5"/>
  <c r="BK173" i="5"/>
  <c r="BK172" i="5" s="1"/>
  <c r="N172" i="5" s="1"/>
  <c r="N95" i="5" s="1"/>
  <c r="N173" i="5"/>
  <c r="BF173" i="5" s="1"/>
  <c r="BI171" i="5"/>
  <c r="BH171" i="5"/>
  <c r="BG171" i="5"/>
  <c r="BE171" i="5"/>
  <c r="AA171" i="5"/>
  <c r="Y171" i="5"/>
  <c r="W171" i="5"/>
  <c r="BK171" i="5"/>
  <c r="BK165" i="5" s="1"/>
  <c r="N165" i="5" s="1"/>
  <c r="N94" i="5" s="1"/>
  <c r="N171" i="5"/>
  <c r="BF171" i="5"/>
  <c r="BI170" i="5"/>
  <c r="BH170" i="5"/>
  <c r="BG170" i="5"/>
  <c r="BE170" i="5"/>
  <c r="AA170" i="5"/>
  <c r="Y170" i="5"/>
  <c r="W170" i="5"/>
  <c r="BK170" i="5"/>
  <c r="N170" i="5"/>
  <c r="BF170" i="5" s="1"/>
  <c r="BI169" i="5"/>
  <c r="BH169" i="5"/>
  <c r="BG169" i="5"/>
  <c r="BE169" i="5"/>
  <c r="AA169" i="5"/>
  <c r="Y169" i="5"/>
  <c r="W169" i="5"/>
  <c r="BK169" i="5"/>
  <c r="N169" i="5"/>
  <c r="BF169" i="5" s="1"/>
  <c r="BI168" i="5"/>
  <c r="BH168" i="5"/>
  <c r="BG168" i="5"/>
  <c r="BE168" i="5"/>
  <c r="AA168" i="5"/>
  <c r="Y168" i="5"/>
  <c r="W168" i="5"/>
  <c r="BK168" i="5"/>
  <c r="N168" i="5"/>
  <c r="BF168" i="5" s="1"/>
  <c r="BI167" i="5"/>
  <c r="BH167" i="5"/>
  <c r="BG167" i="5"/>
  <c r="BE167" i="5"/>
  <c r="AA167" i="5"/>
  <c r="Y167" i="5"/>
  <c r="W167" i="5"/>
  <c r="BK167" i="5"/>
  <c r="N167" i="5"/>
  <c r="BF167" i="5"/>
  <c r="BI166" i="5"/>
  <c r="BH166" i="5"/>
  <c r="BG166" i="5"/>
  <c r="BE166" i="5"/>
  <c r="AA166" i="5"/>
  <c r="AA165" i="5" s="1"/>
  <c r="Y166" i="5"/>
  <c r="Y165" i="5"/>
  <c r="W166" i="5"/>
  <c r="W165" i="5" s="1"/>
  <c r="BK166" i="5"/>
  <c r="N166" i="5"/>
  <c r="BF166" i="5"/>
  <c r="BI164" i="5"/>
  <c r="BH164" i="5"/>
  <c r="BG164" i="5"/>
  <c r="BE164" i="5"/>
  <c r="AA164" i="5"/>
  <c r="Y164" i="5"/>
  <c r="W164" i="5"/>
  <c r="BK164" i="5"/>
  <c r="N164" i="5"/>
  <c r="BF164" i="5" s="1"/>
  <c r="BI163" i="5"/>
  <c r="BH163" i="5"/>
  <c r="BG163" i="5"/>
  <c r="BE163" i="5"/>
  <c r="AA163" i="5"/>
  <c r="AA162" i="5"/>
  <c r="Y163" i="5"/>
  <c r="Y162" i="5" s="1"/>
  <c r="W163" i="5"/>
  <c r="W162" i="5"/>
  <c r="BK163" i="5"/>
  <c r="N163" i="5"/>
  <c r="BF163" i="5" s="1"/>
  <c r="BI161" i="5"/>
  <c r="BH161" i="5"/>
  <c r="BG161" i="5"/>
  <c r="BE161" i="5"/>
  <c r="AA161" i="5"/>
  <c r="AA160" i="5"/>
  <c r="Y161" i="5"/>
  <c r="Y160" i="5" s="1"/>
  <c r="Y126" i="5" s="1"/>
  <c r="Y125" i="5" s="1"/>
  <c r="W161" i="5"/>
  <c r="W160" i="5"/>
  <c r="BK161" i="5"/>
  <c r="BK160" i="5" s="1"/>
  <c r="N160" i="5" s="1"/>
  <c r="N92" i="5" s="1"/>
  <c r="N161" i="5"/>
  <c r="BF161" i="5" s="1"/>
  <c r="BI159" i="5"/>
  <c r="BH159" i="5"/>
  <c r="BG159" i="5"/>
  <c r="BE159" i="5"/>
  <c r="AA159" i="5"/>
  <c r="Y159" i="5"/>
  <c r="W159" i="5"/>
  <c r="BK159" i="5"/>
  <c r="N159" i="5"/>
  <c r="BF159" i="5"/>
  <c r="BI158" i="5"/>
  <c r="BH158" i="5"/>
  <c r="BG158" i="5"/>
  <c r="BE158" i="5"/>
  <c r="AA158" i="5"/>
  <c r="AA157" i="5" s="1"/>
  <c r="AA126" i="5" s="1"/>
  <c r="Y158" i="5"/>
  <c r="Y157" i="5"/>
  <c r="W158" i="5"/>
  <c r="W157" i="5" s="1"/>
  <c r="BK158" i="5"/>
  <c r="BK157" i="5" s="1"/>
  <c r="N157" i="5" s="1"/>
  <c r="N91" i="5" s="1"/>
  <c r="N158" i="5"/>
  <c r="BF158" i="5"/>
  <c r="BI156" i="5"/>
  <c r="BH156" i="5"/>
  <c r="BG156" i="5"/>
  <c r="BE156" i="5"/>
  <c r="AA156" i="5"/>
  <c r="Y156" i="5"/>
  <c r="W156" i="5"/>
  <c r="BK156" i="5"/>
  <c r="N156" i="5"/>
  <c r="BF156" i="5" s="1"/>
  <c r="BI155" i="5"/>
  <c r="BH155" i="5"/>
  <c r="BG155" i="5"/>
  <c r="BE155" i="5"/>
  <c r="AA155" i="5"/>
  <c r="Y155" i="5"/>
  <c r="W155" i="5"/>
  <c r="BK155" i="5"/>
  <c r="N155" i="5"/>
  <c r="BF155" i="5"/>
  <c r="BI154" i="5"/>
  <c r="BH154" i="5"/>
  <c r="BG154" i="5"/>
  <c r="BE154" i="5"/>
  <c r="AA154" i="5"/>
  <c r="Y154" i="5"/>
  <c r="W154" i="5"/>
  <c r="BK154" i="5"/>
  <c r="N154" i="5"/>
  <c r="BF154" i="5" s="1"/>
  <c r="BI153" i="5"/>
  <c r="BH153" i="5"/>
  <c r="BG153" i="5"/>
  <c r="BE153" i="5"/>
  <c r="AA153" i="5"/>
  <c r="Y153" i="5"/>
  <c r="W153" i="5"/>
  <c r="BK153" i="5"/>
  <c r="N153" i="5"/>
  <c r="BF153" i="5" s="1"/>
  <c r="BI152" i="5"/>
  <c r="BH152" i="5"/>
  <c r="BG152" i="5"/>
  <c r="BE152" i="5"/>
  <c r="AA152" i="5"/>
  <c r="Y152" i="5"/>
  <c r="W152" i="5"/>
  <c r="BK152" i="5"/>
  <c r="N152" i="5"/>
  <c r="BF152" i="5" s="1"/>
  <c r="BI151" i="5"/>
  <c r="BH151" i="5"/>
  <c r="BG151" i="5"/>
  <c r="BE151" i="5"/>
  <c r="AA151" i="5"/>
  <c r="Y151" i="5"/>
  <c r="W151" i="5"/>
  <c r="BK151" i="5"/>
  <c r="N151" i="5"/>
  <c r="BF151" i="5"/>
  <c r="BI150" i="5"/>
  <c r="BH150" i="5"/>
  <c r="BG150" i="5"/>
  <c r="BE150" i="5"/>
  <c r="AA150" i="5"/>
  <c r="Y150" i="5"/>
  <c r="W150" i="5"/>
  <c r="BK150" i="5"/>
  <c r="N150" i="5"/>
  <c r="BF150" i="5" s="1"/>
  <c r="BI149" i="5"/>
  <c r="BH149" i="5"/>
  <c r="BG149" i="5"/>
  <c r="BE149" i="5"/>
  <c r="AA149" i="5"/>
  <c r="Y149" i="5"/>
  <c r="W149" i="5"/>
  <c r="BK149" i="5"/>
  <c r="N149" i="5"/>
  <c r="BF149" i="5"/>
  <c r="BI148" i="5"/>
  <c r="BH148" i="5"/>
  <c r="BG148" i="5"/>
  <c r="BE148" i="5"/>
  <c r="AA148" i="5"/>
  <c r="Y148" i="5"/>
  <c r="W148" i="5"/>
  <c r="BK148" i="5"/>
  <c r="N148" i="5"/>
  <c r="BF148" i="5" s="1"/>
  <c r="BI147" i="5"/>
  <c r="BH147" i="5"/>
  <c r="BG147" i="5"/>
  <c r="BE147" i="5"/>
  <c r="AA147" i="5"/>
  <c r="Y147" i="5"/>
  <c r="W147" i="5"/>
  <c r="BK147" i="5"/>
  <c r="N147" i="5"/>
  <c r="BF147" i="5"/>
  <c r="BI146" i="5"/>
  <c r="BH146" i="5"/>
  <c r="BG146" i="5"/>
  <c r="BE146" i="5"/>
  <c r="AA146" i="5"/>
  <c r="Y146" i="5"/>
  <c r="W146" i="5"/>
  <c r="BK146" i="5"/>
  <c r="N146" i="5"/>
  <c r="BF146" i="5" s="1"/>
  <c r="BI145" i="5"/>
  <c r="BH145" i="5"/>
  <c r="BG145" i="5"/>
  <c r="BE145" i="5"/>
  <c r="AA145" i="5"/>
  <c r="Y145" i="5"/>
  <c r="W145" i="5"/>
  <c r="BK145" i="5"/>
  <c r="N145" i="5"/>
  <c r="BF145" i="5" s="1"/>
  <c r="BI144" i="5"/>
  <c r="BH144" i="5"/>
  <c r="BG144" i="5"/>
  <c r="BE144" i="5"/>
  <c r="AA144" i="5"/>
  <c r="Y144" i="5"/>
  <c r="W144" i="5"/>
  <c r="BK144" i="5"/>
  <c r="N144" i="5"/>
  <c r="BF144" i="5" s="1"/>
  <c r="BI143" i="5"/>
  <c r="BH143" i="5"/>
  <c r="BG143" i="5"/>
  <c r="BE143" i="5"/>
  <c r="AA143" i="5"/>
  <c r="Y143" i="5"/>
  <c r="W143" i="5"/>
  <c r="BK143" i="5"/>
  <c r="N143" i="5"/>
  <c r="BF143" i="5"/>
  <c r="BI142" i="5"/>
  <c r="BH142" i="5"/>
  <c r="BG142" i="5"/>
  <c r="BE142" i="5"/>
  <c r="AA142" i="5"/>
  <c r="Y142" i="5"/>
  <c r="W142" i="5"/>
  <c r="BK142" i="5"/>
  <c r="N142" i="5"/>
  <c r="BF142" i="5" s="1"/>
  <c r="BI141" i="5"/>
  <c r="BH141" i="5"/>
  <c r="BG141" i="5"/>
  <c r="BE141" i="5"/>
  <c r="AA141" i="5"/>
  <c r="Y141" i="5"/>
  <c r="W141" i="5"/>
  <c r="BK141" i="5"/>
  <c r="N141" i="5"/>
  <c r="BF141" i="5"/>
  <c r="BI140" i="5"/>
  <c r="BH140" i="5"/>
  <c r="BG140" i="5"/>
  <c r="BE140" i="5"/>
  <c r="AA140" i="5"/>
  <c r="Y140" i="5"/>
  <c r="W140" i="5"/>
  <c r="BK140" i="5"/>
  <c r="N140" i="5"/>
  <c r="BF140" i="5" s="1"/>
  <c r="BI139" i="5"/>
  <c r="BH139" i="5"/>
  <c r="BG139" i="5"/>
  <c r="BE139" i="5"/>
  <c r="AA139" i="5"/>
  <c r="Y139" i="5"/>
  <c r="W139" i="5"/>
  <c r="BK139" i="5"/>
  <c r="N139" i="5"/>
  <c r="BF139" i="5"/>
  <c r="BI138" i="5"/>
  <c r="BH138" i="5"/>
  <c r="BG138" i="5"/>
  <c r="BE138" i="5"/>
  <c r="AA138" i="5"/>
  <c r="Y138" i="5"/>
  <c r="W138" i="5"/>
  <c r="BK138" i="5"/>
  <c r="N138" i="5"/>
  <c r="BF138" i="5" s="1"/>
  <c r="BI137" i="5"/>
  <c r="BH137" i="5"/>
  <c r="BG137" i="5"/>
  <c r="BE137" i="5"/>
  <c r="AA137" i="5"/>
  <c r="Y137" i="5"/>
  <c r="W137" i="5"/>
  <c r="BK137" i="5"/>
  <c r="N137" i="5"/>
  <c r="BF137" i="5" s="1"/>
  <c r="BI136" i="5"/>
  <c r="BH136" i="5"/>
  <c r="BG136" i="5"/>
  <c r="BE136" i="5"/>
  <c r="AA136" i="5"/>
  <c r="Y136" i="5"/>
  <c r="W136" i="5"/>
  <c r="BK136" i="5"/>
  <c r="N136" i="5"/>
  <c r="BF136" i="5" s="1"/>
  <c r="BI135" i="5"/>
  <c r="BH135" i="5"/>
  <c r="BG135" i="5"/>
  <c r="BE135" i="5"/>
  <c r="AA135" i="5"/>
  <c r="Y135" i="5"/>
  <c r="W135" i="5"/>
  <c r="BK135" i="5"/>
  <c r="N135" i="5"/>
  <c r="BF135" i="5"/>
  <c r="BI134" i="5"/>
  <c r="BH134" i="5"/>
  <c r="BG134" i="5"/>
  <c r="BE134" i="5"/>
  <c r="AA134" i="5"/>
  <c r="Y134" i="5"/>
  <c r="W134" i="5"/>
  <c r="BK134" i="5"/>
  <c r="N134" i="5"/>
  <c r="BF134" i="5" s="1"/>
  <c r="BI133" i="5"/>
  <c r="BH133" i="5"/>
  <c r="BG133" i="5"/>
  <c r="H34" i="5" s="1"/>
  <c r="BB91" i="1" s="1"/>
  <c r="BE133" i="5"/>
  <c r="AA133" i="5"/>
  <c r="Y133" i="5"/>
  <c r="W133" i="5"/>
  <c r="BK133" i="5"/>
  <c r="N133" i="5"/>
  <c r="BF133" i="5"/>
  <c r="BI132" i="5"/>
  <c r="BH132" i="5"/>
  <c r="BG132" i="5"/>
  <c r="BE132" i="5"/>
  <c r="AA132" i="5"/>
  <c r="Y132" i="5"/>
  <c r="W132" i="5"/>
  <c r="BK132" i="5"/>
  <c r="N132" i="5"/>
  <c r="BF132" i="5" s="1"/>
  <c r="BI131" i="5"/>
  <c r="BH131" i="5"/>
  <c r="BG131" i="5"/>
  <c r="BE131" i="5"/>
  <c r="AA131" i="5"/>
  <c r="Y131" i="5"/>
  <c r="W131" i="5"/>
  <c r="BK131" i="5"/>
  <c r="N131" i="5"/>
  <c r="BF131" i="5"/>
  <c r="BI130" i="5"/>
  <c r="BH130" i="5"/>
  <c r="BG130" i="5"/>
  <c r="BE130" i="5"/>
  <c r="AA130" i="5"/>
  <c r="Y130" i="5"/>
  <c r="W130" i="5"/>
  <c r="BK130" i="5"/>
  <c r="N130" i="5"/>
  <c r="BF130" i="5" s="1"/>
  <c r="BI129" i="5"/>
  <c r="BH129" i="5"/>
  <c r="BG129" i="5"/>
  <c r="BE129" i="5"/>
  <c r="AA129" i="5"/>
  <c r="Y129" i="5"/>
  <c r="W129" i="5"/>
  <c r="BK129" i="5"/>
  <c r="N129" i="5"/>
  <c r="BF129" i="5" s="1"/>
  <c r="BI128" i="5"/>
  <c r="BH128" i="5"/>
  <c r="H35" i="5"/>
  <c r="BC91" i="1" s="1"/>
  <c r="BG128" i="5"/>
  <c r="BE128" i="5"/>
  <c r="M32" i="5" s="1"/>
  <c r="AV91" i="1" s="1"/>
  <c r="AA128" i="5"/>
  <c r="AA127" i="5"/>
  <c r="Y128" i="5"/>
  <c r="Y127" i="5"/>
  <c r="W128" i="5"/>
  <c r="W127" i="5"/>
  <c r="BK128" i="5"/>
  <c r="BK127" i="5" s="1"/>
  <c r="N127" i="5" s="1"/>
  <c r="N90" i="5" s="1"/>
  <c r="N128" i="5"/>
  <c r="BF128" i="5"/>
  <c r="M122" i="5"/>
  <c r="M121" i="5"/>
  <c r="F121" i="5"/>
  <c r="F119" i="5"/>
  <c r="F117" i="5"/>
  <c r="M28" i="5"/>
  <c r="AS91" i="1" s="1"/>
  <c r="M84" i="5"/>
  <c r="M83" i="5"/>
  <c r="F83" i="5"/>
  <c r="F81" i="5"/>
  <c r="F79" i="5"/>
  <c r="O15" i="5"/>
  <c r="E15" i="5"/>
  <c r="F122" i="5" s="1"/>
  <c r="O14" i="5"/>
  <c r="F6" i="5"/>
  <c r="F78" i="5" s="1"/>
  <c r="F116" i="5"/>
  <c r="AY90" i="1"/>
  <c r="AX90" i="1"/>
  <c r="BI244" i="4"/>
  <c r="BH244" i="4"/>
  <c r="BG244" i="4"/>
  <c r="BE244" i="4"/>
  <c r="AA244" i="4"/>
  <c r="AA243" i="4" s="1"/>
  <c r="Y244" i="4"/>
  <c r="Y243" i="4"/>
  <c r="W244" i="4"/>
  <c r="W243" i="4" s="1"/>
  <c r="BK244" i="4"/>
  <c r="BK243" i="4"/>
  <c r="N243" i="4" s="1"/>
  <c r="N103" i="4" s="1"/>
  <c r="N244" i="4"/>
  <c r="BF244" i="4" s="1"/>
  <c r="BI242" i="4"/>
  <c r="BH242" i="4"/>
  <c r="BG242" i="4"/>
  <c r="BE242" i="4"/>
  <c r="AA242" i="4"/>
  <c r="AA241" i="4" s="1"/>
  <c r="AA240" i="4" s="1"/>
  <c r="Y242" i="4"/>
  <c r="Y241" i="4" s="1"/>
  <c r="Y240" i="4" s="1"/>
  <c r="W242" i="4"/>
  <c r="W241" i="4"/>
  <c r="W240" i="4"/>
  <c r="BK242" i="4"/>
  <c r="BK241" i="4" s="1"/>
  <c r="N242" i="4"/>
  <c r="BF242" i="4" s="1"/>
  <c r="BI239" i="4"/>
  <c r="BH239" i="4"/>
  <c r="BG239" i="4"/>
  <c r="BE239" i="4"/>
  <c r="AA239" i="4"/>
  <c r="Y239" i="4"/>
  <c r="W239" i="4"/>
  <c r="BK239" i="4"/>
  <c r="N239" i="4"/>
  <c r="BF239" i="4"/>
  <c r="BI238" i="4"/>
  <c r="BH238" i="4"/>
  <c r="BG238" i="4"/>
  <c r="BE238" i="4"/>
  <c r="AA238" i="4"/>
  <c r="Y238" i="4"/>
  <c r="W238" i="4"/>
  <c r="BK238" i="4"/>
  <c r="N238" i="4"/>
  <c r="BF238" i="4" s="1"/>
  <c r="BI237" i="4"/>
  <c r="BH237" i="4"/>
  <c r="BG237" i="4"/>
  <c r="BE237" i="4"/>
  <c r="AA237" i="4"/>
  <c r="Y237" i="4"/>
  <c r="W237" i="4"/>
  <c r="BK237" i="4"/>
  <c r="N237" i="4"/>
  <c r="BF237" i="4"/>
  <c r="BI236" i="4"/>
  <c r="BH236" i="4"/>
  <c r="BG236" i="4"/>
  <c r="BE236" i="4"/>
  <c r="AA236" i="4"/>
  <c r="Y236" i="4"/>
  <c r="W236" i="4"/>
  <c r="BK236" i="4"/>
  <c r="N236" i="4"/>
  <c r="BF236" i="4" s="1"/>
  <c r="BI235" i="4"/>
  <c r="BH235" i="4"/>
  <c r="BG235" i="4"/>
  <c r="BE235" i="4"/>
  <c r="AA235" i="4"/>
  <c r="Y235" i="4"/>
  <c r="W235" i="4"/>
  <c r="BK235" i="4"/>
  <c r="N235" i="4"/>
  <c r="BF235" i="4" s="1"/>
  <c r="BI234" i="4"/>
  <c r="BH234" i="4"/>
  <c r="BG234" i="4"/>
  <c r="BE234" i="4"/>
  <c r="AA234" i="4"/>
  <c r="AA230" i="4" s="1"/>
  <c r="Y234" i="4"/>
  <c r="W234" i="4"/>
  <c r="BK234" i="4"/>
  <c r="N234" i="4"/>
  <c r="BF234" i="4" s="1"/>
  <c r="BI233" i="4"/>
  <c r="BH233" i="4"/>
  <c r="BG233" i="4"/>
  <c r="BE233" i="4"/>
  <c r="AA233" i="4"/>
  <c r="Y233" i="4"/>
  <c r="W233" i="4"/>
  <c r="BK233" i="4"/>
  <c r="N233" i="4"/>
  <c r="BF233" i="4" s="1"/>
  <c r="BI232" i="4"/>
  <c r="BH232" i="4"/>
  <c r="BG232" i="4"/>
  <c r="BE232" i="4"/>
  <c r="AA232" i="4"/>
  <c r="Y232" i="4"/>
  <c r="W232" i="4"/>
  <c r="BK232" i="4"/>
  <c r="N232" i="4"/>
  <c r="BF232" i="4" s="1"/>
  <c r="BI231" i="4"/>
  <c r="BH231" i="4"/>
  <c r="BG231" i="4"/>
  <c r="BE231" i="4"/>
  <c r="AA231" i="4"/>
  <c r="Y231" i="4"/>
  <c r="Y230" i="4" s="1"/>
  <c r="W231" i="4"/>
  <c r="W230" i="4"/>
  <c r="BK231" i="4"/>
  <c r="N231" i="4"/>
  <c r="BF231" i="4" s="1"/>
  <c r="BI229" i="4"/>
  <c r="BH229" i="4"/>
  <c r="BG229" i="4"/>
  <c r="BE229" i="4"/>
  <c r="AA229" i="4"/>
  <c r="Y229" i="4"/>
  <c r="W229" i="4"/>
  <c r="BK229" i="4"/>
  <c r="N229" i="4"/>
  <c r="BF229" i="4"/>
  <c r="BI228" i="4"/>
  <c r="BH228" i="4"/>
  <c r="BG228" i="4"/>
  <c r="BE228" i="4"/>
  <c r="AA228" i="4"/>
  <c r="Y228" i="4"/>
  <c r="W228" i="4"/>
  <c r="BK228" i="4"/>
  <c r="N228" i="4"/>
  <c r="BF228" i="4" s="1"/>
  <c r="BI227" i="4"/>
  <c r="BH227" i="4"/>
  <c r="BG227" i="4"/>
  <c r="BE227" i="4"/>
  <c r="AA227" i="4"/>
  <c r="Y227" i="4"/>
  <c r="W227" i="4"/>
  <c r="BK227" i="4"/>
  <c r="N227" i="4"/>
  <c r="BF227" i="4" s="1"/>
  <c r="BI226" i="4"/>
  <c r="BH226" i="4"/>
  <c r="BG226" i="4"/>
  <c r="BE226" i="4"/>
  <c r="AA226" i="4"/>
  <c r="AA224" i="4" s="1"/>
  <c r="Y226" i="4"/>
  <c r="W226" i="4"/>
  <c r="BK226" i="4"/>
  <c r="N226" i="4"/>
  <c r="BF226" i="4" s="1"/>
  <c r="BI225" i="4"/>
  <c r="BH225" i="4"/>
  <c r="BG225" i="4"/>
  <c r="BE225" i="4"/>
  <c r="AA225" i="4"/>
  <c r="Y225" i="4"/>
  <c r="Y224" i="4" s="1"/>
  <c r="W225" i="4"/>
  <c r="W224" i="4"/>
  <c r="BK225" i="4"/>
  <c r="N225" i="4"/>
  <c r="BF225" i="4" s="1"/>
  <c r="BI223" i="4"/>
  <c r="BH223" i="4"/>
  <c r="BG223" i="4"/>
  <c r="BE223" i="4"/>
  <c r="AA223" i="4"/>
  <c r="Y223" i="4"/>
  <c r="W223" i="4"/>
  <c r="BK223" i="4"/>
  <c r="N223" i="4"/>
  <c r="BF223" i="4"/>
  <c r="BI222" i="4"/>
  <c r="BH222" i="4"/>
  <c r="BG222" i="4"/>
  <c r="BE222" i="4"/>
  <c r="AA222" i="4"/>
  <c r="Y222" i="4"/>
  <c r="W222" i="4"/>
  <c r="BK222" i="4"/>
  <c r="N222" i="4"/>
  <c r="BF222" i="4" s="1"/>
  <c r="BI221" i="4"/>
  <c r="BH221" i="4"/>
  <c r="BG221" i="4"/>
  <c r="BE221" i="4"/>
  <c r="AA221" i="4"/>
  <c r="Y221" i="4"/>
  <c r="W221" i="4"/>
  <c r="BK221" i="4"/>
  <c r="N221" i="4"/>
  <c r="BF221" i="4" s="1"/>
  <c r="BI220" i="4"/>
  <c r="BH220" i="4"/>
  <c r="BG220" i="4"/>
  <c r="BE220" i="4"/>
  <c r="AA220" i="4"/>
  <c r="Y220" i="4"/>
  <c r="W220" i="4"/>
  <c r="BK220" i="4"/>
  <c r="N220" i="4"/>
  <c r="BF220" i="4" s="1"/>
  <c r="BI219" i="4"/>
  <c r="BH219" i="4"/>
  <c r="BG219" i="4"/>
  <c r="BE219" i="4"/>
  <c r="AA219" i="4"/>
  <c r="Y219" i="4"/>
  <c r="W219" i="4"/>
  <c r="BK219" i="4"/>
  <c r="N219" i="4"/>
  <c r="BF219" i="4"/>
  <c r="BI218" i="4"/>
  <c r="BH218" i="4"/>
  <c r="BG218" i="4"/>
  <c r="BE218" i="4"/>
  <c r="AA218" i="4"/>
  <c r="AA216" i="4" s="1"/>
  <c r="AA215" i="4" s="1"/>
  <c r="Y218" i="4"/>
  <c r="W218" i="4"/>
  <c r="BK218" i="4"/>
  <c r="BK216" i="4" s="1"/>
  <c r="N218" i="4"/>
  <c r="BF218" i="4" s="1"/>
  <c r="BI217" i="4"/>
  <c r="BH217" i="4"/>
  <c r="BG217" i="4"/>
  <c r="BE217" i="4"/>
  <c r="AA217" i="4"/>
  <c r="Y217" i="4"/>
  <c r="Y216" i="4" s="1"/>
  <c r="Y215" i="4" s="1"/>
  <c r="W217" i="4"/>
  <c r="W216" i="4" s="1"/>
  <c r="W215" i="4" s="1"/>
  <c r="BK217" i="4"/>
  <c r="N217" i="4"/>
  <c r="BF217" i="4" s="1"/>
  <c r="BI214" i="4"/>
  <c r="BH214" i="4"/>
  <c r="BG214" i="4"/>
  <c r="BE214" i="4"/>
  <c r="AA214" i="4"/>
  <c r="AA213" i="4" s="1"/>
  <c r="Y214" i="4"/>
  <c r="Y213" i="4"/>
  <c r="W214" i="4"/>
  <c r="W213" i="4" s="1"/>
  <c r="BK214" i="4"/>
  <c r="BK213" i="4" s="1"/>
  <c r="N213" i="4" s="1"/>
  <c r="N96" i="4" s="1"/>
  <c r="N214" i="4"/>
  <c r="BF214" i="4"/>
  <c r="BI212" i="4"/>
  <c r="BH212" i="4"/>
  <c r="BG212" i="4"/>
  <c r="BE212" i="4"/>
  <c r="AA212" i="4"/>
  <c r="Y212" i="4"/>
  <c r="W212" i="4"/>
  <c r="BK212" i="4"/>
  <c r="N212" i="4"/>
  <c r="BF212" i="4" s="1"/>
  <c r="BI211" i="4"/>
  <c r="BH211" i="4"/>
  <c r="BG211" i="4"/>
  <c r="BE211" i="4"/>
  <c r="AA211" i="4"/>
  <c r="Y211" i="4"/>
  <c r="W211" i="4"/>
  <c r="BK211" i="4"/>
  <c r="N211" i="4"/>
  <c r="BF211" i="4"/>
  <c r="BI210" i="4"/>
  <c r="BH210" i="4"/>
  <c r="BG210" i="4"/>
  <c r="BE210" i="4"/>
  <c r="AA210" i="4"/>
  <c r="Y210" i="4"/>
  <c r="W210" i="4"/>
  <c r="BK210" i="4"/>
  <c r="N210" i="4"/>
  <c r="BF210" i="4" s="1"/>
  <c r="BI209" i="4"/>
  <c r="BH209" i="4"/>
  <c r="BG209" i="4"/>
  <c r="BE209" i="4"/>
  <c r="AA209" i="4"/>
  <c r="Y209" i="4"/>
  <c r="W209" i="4"/>
  <c r="BK209" i="4"/>
  <c r="N209" i="4"/>
  <c r="BF209" i="4"/>
  <c r="BI208" i="4"/>
  <c r="BH208" i="4"/>
  <c r="BG208" i="4"/>
  <c r="BE208" i="4"/>
  <c r="AA208" i="4"/>
  <c r="Y208" i="4"/>
  <c r="W208" i="4"/>
  <c r="BK208" i="4"/>
  <c r="N208" i="4"/>
  <c r="BF208" i="4" s="1"/>
  <c r="BI207" i="4"/>
  <c r="BH207" i="4"/>
  <c r="BG207" i="4"/>
  <c r="BE207" i="4"/>
  <c r="AA207" i="4"/>
  <c r="Y207" i="4"/>
  <c r="W207" i="4"/>
  <c r="BK207" i="4"/>
  <c r="N207" i="4"/>
  <c r="BF207" i="4" s="1"/>
  <c r="BI206" i="4"/>
  <c r="BH206" i="4"/>
  <c r="BG206" i="4"/>
  <c r="BE206" i="4"/>
  <c r="AA206" i="4"/>
  <c r="Y206" i="4"/>
  <c r="W206" i="4"/>
  <c r="BK206" i="4"/>
  <c r="N206" i="4"/>
  <c r="BF206" i="4" s="1"/>
  <c r="BI205" i="4"/>
  <c r="BH205" i="4"/>
  <c r="BG205" i="4"/>
  <c r="BE205" i="4"/>
  <c r="AA205" i="4"/>
  <c r="Y205" i="4"/>
  <c r="W205" i="4"/>
  <c r="BK205" i="4"/>
  <c r="N205" i="4"/>
  <c r="BF205" i="4"/>
  <c r="BI204" i="4"/>
  <c r="BH204" i="4"/>
  <c r="BG204" i="4"/>
  <c r="BE204" i="4"/>
  <c r="AA204" i="4"/>
  <c r="Y204" i="4"/>
  <c r="W204" i="4"/>
  <c r="BK204" i="4"/>
  <c r="N204" i="4"/>
  <c r="BF204" i="4" s="1"/>
  <c r="BI203" i="4"/>
  <c r="BH203" i="4"/>
  <c r="BG203" i="4"/>
  <c r="BE203" i="4"/>
  <c r="AA203" i="4"/>
  <c r="Y203" i="4"/>
  <c r="Y201" i="4" s="1"/>
  <c r="W203" i="4"/>
  <c r="BK203" i="4"/>
  <c r="N203" i="4"/>
  <c r="BF203" i="4"/>
  <c r="BI202" i="4"/>
  <c r="BH202" i="4"/>
  <c r="BG202" i="4"/>
  <c r="BE202" i="4"/>
  <c r="AA202" i="4"/>
  <c r="Y202" i="4"/>
  <c r="W202" i="4"/>
  <c r="W201" i="4" s="1"/>
  <c r="BK202" i="4"/>
  <c r="BK201" i="4"/>
  <c r="N201" i="4" s="1"/>
  <c r="N95" i="4" s="1"/>
  <c r="N202" i="4"/>
  <c r="BF202" i="4" s="1"/>
  <c r="BI200" i="4"/>
  <c r="BH200" i="4"/>
  <c r="BG200" i="4"/>
  <c r="BE200" i="4"/>
  <c r="AA200" i="4"/>
  <c r="Y200" i="4"/>
  <c r="W200" i="4"/>
  <c r="BK200" i="4"/>
  <c r="N200" i="4"/>
  <c r="BF200" i="4" s="1"/>
  <c r="BI199" i="4"/>
  <c r="BH199" i="4"/>
  <c r="BG199" i="4"/>
  <c r="BE199" i="4"/>
  <c r="AA199" i="4"/>
  <c r="Y199" i="4"/>
  <c r="W199" i="4"/>
  <c r="BK199" i="4"/>
  <c r="N199" i="4"/>
  <c r="BF199" i="4"/>
  <c r="BI198" i="4"/>
  <c r="BH198" i="4"/>
  <c r="BG198" i="4"/>
  <c r="BE198" i="4"/>
  <c r="AA198" i="4"/>
  <c r="Y198" i="4"/>
  <c r="W198" i="4"/>
  <c r="BK198" i="4"/>
  <c r="N198" i="4"/>
  <c r="BF198" i="4" s="1"/>
  <c r="BI197" i="4"/>
  <c r="BH197" i="4"/>
  <c r="BG197" i="4"/>
  <c r="BE197" i="4"/>
  <c r="AA197" i="4"/>
  <c r="Y197" i="4"/>
  <c r="W197" i="4"/>
  <c r="BK197" i="4"/>
  <c r="N197" i="4"/>
  <c r="BF197" i="4"/>
  <c r="BI196" i="4"/>
  <c r="BH196" i="4"/>
  <c r="BG196" i="4"/>
  <c r="BE196" i="4"/>
  <c r="AA196" i="4"/>
  <c r="Y196" i="4"/>
  <c r="W196" i="4"/>
  <c r="BK196" i="4"/>
  <c r="N196" i="4"/>
  <c r="BF196" i="4" s="1"/>
  <c r="BI195" i="4"/>
  <c r="BH195" i="4"/>
  <c r="BG195" i="4"/>
  <c r="BE195" i="4"/>
  <c r="AA195" i="4"/>
  <c r="Y195" i="4"/>
  <c r="W195" i="4"/>
  <c r="BK195" i="4"/>
  <c r="N195" i="4"/>
  <c r="BF195" i="4"/>
  <c r="BI194" i="4"/>
  <c r="BH194" i="4"/>
  <c r="BG194" i="4"/>
  <c r="BE194" i="4"/>
  <c r="AA194" i="4"/>
  <c r="Y194" i="4"/>
  <c r="W194" i="4"/>
  <c r="BK194" i="4"/>
  <c r="N194" i="4"/>
  <c r="BF194" i="4" s="1"/>
  <c r="BI193" i="4"/>
  <c r="BH193" i="4"/>
  <c r="BG193" i="4"/>
  <c r="BE193" i="4"/>
  <c r="AA193" i="4"/>
  <c r="Y193" i="4"/>
  <c r="W193" i="4"/>
  <c r="BK193" i="4"/>
  <c r="N193" i="4"/>
  <c r="BF193" i="4" s="1"/>
  <c r="BI192" i="4"/>
  <c r="BH192" i="4"/>
  <c r="BG192" i="4"/>
  <c r="BE192" i="4"/>
  <c r="AA192" i="4"/>
  <c r="Y192" i="4"/>
  <c r="W192" i="4"/>
  <c r="BK192" i="4"/>
  <c r="N192" i="4"/>
  <c r="BF192" i="4" s="1"/>
  <c r="BI191" i="4"/>
  <c r="BH191" i="4"/>
  <c r="BG191" i="4"/>
  <c r="BE191" i="4"/>
  <c r="AA191" i="4"/>
  <c r="Y191" i="4"/>
  <c r="Y189" i="4" s="1"/>
  <c r="W191" i="4"/>
  <c r="BK191" i="4"/>
  <c r="N191" i="4"/>
  <c r="BF191" i="4"/>
  <c r="BI190" i="4"/>
  <c r="BH190" i="4"/>
  <c r="BG190" i="4"/>
  <c r="BE190" i="4"/>
  <c r="AA190" i="4"/>
  <c r="Y190" i="4"/>
  <c r="W190" i="4"/>
  <c r="W189" i="4" s="1"/>
  <c r="BK190" i="4"/>
  <c r="BK189" i="4" s="1"/>
  <c r="N189" i="4" s="1"/>
  <c r="N94" i="4" s="1"/>
  <c r="N190" i="4"/>
  <c r="BF190" i="4" s="1"/>
  <c r="BI188" i="4"/>
  <c r="BH188" i="4"/>
  <c r="BG188" i="4"/>
  <c r="BE188" i="4"/>
  <c r="AA188" i="4"/>
  <c r="Y188" i="4"/>
  <c r="W188" i="4"/>
  <c r="BK188" i="4"/>
  <c r="N188" i="4"/>
  <c r="BF188" i="4" s="1"/>
  <c r="BI187" i="4"/>
  <c r="BH187" i="4"/>
  <c r="BG187" i="4"/>
  <c r="BE187" i="4"/>
  <c r="AA187" i="4"/>
  <c r="Y187" i="4"/>
  <c r="W187" i="4"/>
  <c r="BK187" i="4"/>
  <c r="N187" i="4"/>
  <c r="BF187" i="4" s="1"/>
  <c r="BI186" i="4"/>
  <c r="BH186" i="4"/>
  <c r="BG186" i="4"/>
  <c r="BE186" i="4"/>
  <c r="AA186" i="4"/>
  <c r="Y186" i="4"/>
  <c r="W186" i="4"/>
  <c r="BK186" i="4"/>
  <c r="N186" i="4"/>
  <c r="BF186" i="4" s="1"/>
  <c r="BI185" i="4"/>
  <c r="BH185" i="4"/>
  <c r="BG185" i="4"/>
  <c r="BE185" i="4"/>
  <c r="AA185" i="4"/>
  <c r="Y185" i="4"/>
  <c r="W185" i="4"/>
  <c r="BK185" i="4"/>
  <c r="N185" i="4"/>
  <c r="BF185" i="4"/>
  <c r="BI184" i="4"/>
  <c r="BH184" i="4"/>
  <c r="BG184" i="4"/>
  <c r="BE184" i="4"/>
  <c r="AA184" i="4"/>
  <c r="Y184" i="4"/>
  <c r="W184" i="4"/>
  <c r="BK184" i="4"/>
  <c r="N184" i="4"/>
  <c r="BF184" i="4" s="1"/>
  <c r="BI183" i="4"/>
  <c r="BH183" i="4"/>
  <c r="BG183" i="4"/>
  <c r="BE183" i="4"/>
  <c r="AA183" i="4"/>
  <c r="Y183" i="4"/>
  <c r="Y181" i="4" s="1"/>
  <c r="W183" i="4"/>
  <c r="BK183" i="4"/>
  <c r="N183" i="4"/>
  <c r="BF183" i="4"/>
  <c r="BI182" i="4"/>
  <c r="BH182" i="4"/>
  <c r="BG182" i="4"/>
  <c r="BE182" i="4"/>
  <c r="AA182" i="4"/>
  <c r="Y182" i="4"/>
  <c r="W182" i="4"/>
  <c r="BK182" i="4"/>
  <c r="BK181" i="4"/>
  <c r="N181" i="4" s="1"/>
  <c r="N93" i="4" s="1"/>
  <c r="N182" i="4"/>
  <c r="BF182" i="4" s="1"/>
  <c r="BI180" i="4"/>
  <c r="BH180" i="4"/>
  <c r="BG180" i="4"/>
  <c r="BE180" i="4"/>
  <c r="AA180" i="4"/>
  <c r="Y180" i="4"/>
  <c r="W180" i="4"/>
  <c r="BK180" i="4"/>
  <c r="N180" i="4"/>
  <c r="BF180" i="4" s="1"/>
  <c r="BI179" i="4"/>
  <c r="BH179" i="4"/>
  <c r="BG179" i="4"/>
  <c r="BE179" i="4"/>
  <c r="AA179" i="4"/>
  <c r="Y179" i="4"/>
  <c r="Y177" i="4" s="1"/>
  <c r="W179" i="4"/>
  <c r="BK179" i="4"/>
  <c r="N179" i="4"/>
  <c r="BF179" i="4"/>
  <c r="BI178" i="4"/>
  <c r="BH178" i="4"/>
  <c r="BG178" i="4"/>
  <c r="BE178" i="4"/>
  <c r="AA178" i="4"/>
  <c r="Y178" i="4"/>
  <c r="W178" i="4"/>
  <c r="W177" i="4" s="1"/>
  <c r="BK178" i="4"/>
  <c r="BK177" i="4" s="1"/>
  <c r="N177" i="4" s="1"/>
  <c r="N92" i="4" s="1"/>
  <c r="N178" i="4"/>
  <c r="BF178" i="4" s="1"/>
  <c r="BI176" i="4"/>
  <c r="BH176" i="4"/>
  <c r="BG176" i="4"/>
  <c r="BE176" i="4"/>
  <c r="AA176" i="4"/>
  <c r="Y176" i="4"/>
  <c r="W176" i="4"/>
  <c r="BK176" i="4"/>
  <c r="N176" i="4"/>
  <c r="BF176" i="4" s="1"/>
  <c r="BI175" i="4"/>
  <c r="BH175" i="4"/>
  <c r="BG175" i="4"/>
  <c r="BE175" i="4"/>
  <c r="AA175" i="4"/>
  <c r="Y175" i="4"/>
  <c r="W175" i="4"/>
  <c r="BK175" i="4"/>
  <c r="N175" i="4"/>
  <c r="BF175" i="4" s="1"/>
  <c r="BI174" i="4"/>
  <c r="BH174" i="4"/>
  <c r="BG174" i="4"/>
  <c r="BE174" i="4"/>
  <c r="AA174" i="4"/>
  <c r="AA172" i="4" s="1"/>
  <c r="Y174" i="4"/>
  <c r="W174" i="4"/>
  <c r="BK174" i="4"/>
  <c r="N174" i="4"/>
  <c r="BF174" i="4" s="1"/>
  <c r="BI173" i="4"/>
  <c r="BH173" i="4"/>
  <c r="BG173" i="4"/>
  <c r="BE173" i="4"/>
  <c r="AA173" i="4"/>
  <c r="Y173" i="4"/>
  <c r="Y172" i="4" s="1"/>
  <c r="W173" i="4"/>
  <c r="W172" i="4"/>
  <c r="BK173" i="4"/>
  <c r="N173" i="4"/>
  <c r="BF173" i="4" s="1"/>
  <c r="BI171" i="4"/>
  <c r="BH171" i="4"/>
  <c r="BG171" i="4"/>
  <c r="BE171" i="4"/>
  <c r="AA171" i="4"/>
  <c r="Y171" i="4"/>
  <c r="W171" i="4"/>
  <c r="BK171" i="4"/>
  <c r="N171" i="4"/>
  <c r="BF171" i="4"/>
  <c r="BI170" i="4"/>
  <c r="BH170" i="4"/>
  <c r="BG170" i="4"/>
  <c r="BE170" i="4"/>
  <c r="AA170" i="4"/>
  <c r="Y170" i="4"/>
  <c r="W170" i="4"/>
  <c r="BK170" i="4"/>
  <c r="N170" i="4"/>
  <c r="BF170" i="4" s="1"/>
  <c r="BI169" i="4"/>
  <c r="BH169" i="4"/>
  <c r="BG169" i="4"/>
  <c r="BE169" i="4"/>
  <c r="AA169" i="4"/>
  <c r="Y169" i="4"/>
  <c r="W169" i="4"/>
  <c r="BK169" i="4"/>
  <c r="N169" i="4"/>
  <c r="BF169" i="4" s="1"/>
  <c r="BI168" i="4"/>
  <c r="BH168" i="4"/>
  <c r="BG168" i="4"/>
  <c r="BE168" i="4"/>
  <c r="AA168" i="4"/>
  <c r="Y168" i="4"/>
  <c r="W168" i="4"/>
  <c r="BK168" i="4"/>
  <c r="N168" i="4"/>
  <c r="BF168" i="4" s="1"/>
  <c r="BI167" i="4"/>
  <c r="BH167" i="4"/>
  <c r="BG167" i="4"/>
  <c r="BE167" i="4"/>
  <c r="AA167" i="4"/>
  <c r="Y167" i="4"/>
  <c r="W167" i="4"/>
  <c r="BK167" i="4"/>
  <c r="N167" i="4"/>
  <c r="BF167" i="4"/>
  <c r="BI166" i="4"/>
  <c r="BH166" i="4"/>
  <c r="BG166" i="4"/>
  <c r="BE166" i="4"/>
  <c r="AA166" i="4"/>
  <c r="Y166" i="4"/>
  <c r="W166" i="4"/>
  <c r="BK166" i="4"/>
  <c r="N166" i="4"/>
  <c r="BF166" i="4" s="1"/>
  <c r="BI165" i="4"/>
  <c r="BH165" i="4"/>
  <c r="BG165" i="4"/>
  <c r="BE165" i="4"/>
  <c r="AA165" i="4"/>
  <c r="Y165" i="4"/>
  <c r="W165" i="4"/>
  <c r="BK165" i="4"/>
  <c r="N165" i="4"/>
  <c r="BF165" i="4"/>
  <c r="BI164" i="4"/>
  <c r="BH164" i="4"/>
  <c r="BG164" i="4"/>
  <c r="BE164" i="4"/>
  <c r="AA164" i="4"/>
  <c r="Y164" i="4"/>
  <c r="W164" i="4"/>
  <c r="BK164" i="4"/>
  <c r="N164" i="4"/>
  <c r="BF164" i="4" s="1"/>
  <c r="BI163" i="4"/>
  <c r="BH163" i="4"/>
  <c r="BG163" i="4"/>
  <c r="BE163" i="4"/>
  <c r="AA163" i="4"/>
  <c r="Y163" i="4"/>
  <c r="W163" i="4"/>
  <c r="BK163" i="4"/>
  <c r="N163" i="4"/>
  <c r="BF163" i="4"/>
  <c r="BI162" i="4"/>
  <c r="BH162" i="4"/>
  <c r="BG162" i="4"/>
  <c r="BE162" i="4"/>
  <c r="AA162" i="4"/>
  <c r="Y162" i="4"/>
  <c r="W162" i="4"/>
  <c r="BK162" i="4"/>
  <c r="N162" i="4"/>
  <c r="BF162" i="4" s="1"/>
  <c r="BI161" i="4"/>
  <c r="BH161" i="4"/>
  <c r="BG161" i="4"/>
  <c r="BE161" i="4"/>
  <c r="AA161" i="4"/>
  <c r="Y161" i="4"/>
  <c r="W161" i="4"/>
  <c r="BK161" i="4"/>
  <c r="N161" i="4"/>
  <c r="BF161" i="4" s="1"/>
  <c r="BI160" i="4"/>
  <c r="BH160" i="4"/>
  <c r="BG160" i="4"/>
  <c r="BE160" i="4"/>
  <c r="AA160" i="4"/>
  <c r="Y160" i="4"/>
  <c r="W160" i="4"/>
  <c r="BK160" i="4"/>
  <c r="N160" i="4"/>
  <c r="BF160" i="4" s="1"/>
  <c r="BI159" i="4"/>
  <c r="BH159" i="4"/>
  <c r="BG159" i="4"/>
  <c r="BE159" i="4"/>
  <c r="AA159" i="4"/>
  <c r="Y159" i="4"/>
  <c r="W159" i="4"/>
  <c r="BK159" i="4"/>
  <c r="N159" i="4"/>
  <c r="BF159" i="4"/>
  <c r="BI158" i="4"/>
  <c r="BH158" i="4"/>
  <c r="BG158" i="4"/>
  <c r="BE158" i="4"/>
  <c r="AA158" i="4"/>
  <c r="Y158" i="4"/>
  <c r="W158" i="4"/>
  <c r="BK158" i="4"/>
  <c r="N158" i="4"/>
  <c r="BF158" i="4" s="1"/>
  <c r="BI157" i="4"/>
  <c r="BH157" i="4"/>
  <c r="BG157" i="4"/>
  <c r="BE157" i="4"/>
  <c r="AA157" i="4"/>
  <c r="Y157" i="4"/>
  <c r="W157" i="4"/>
  <c r="BK157" i="4"/>
  <c r="N157" i="4"/>
  <c r="BF157" i="4"/>
  <c r="BI156" i="4"/>
  <c r="BH156" i="4"/>
  <c r="BG156" i="4"/>
  <c r="BE156" i="4"/>
  <c r="AA156" i="4"/>
  <c r="Y156" i="4"/>
  <c r="W156" i="4"/>
  <c r="BK156" i="4"/>
  <c r="N156" i="4"/>
  <c r="BF156" i="4" s="1"/>
  <c r="BI155" i="4"/>
  <c r="BH155" i="4"/>
  <c r="BG155" i="4"/>
  <c r="BE155" i="4"/>
  <c r="AA155" i="4"/>
  <c r="Y155" i="4"/>
  <c r="W155" i="4"/>
  <c r="BK155" i="4"/>
  <c r="N155" i="4"/>
  <c r="BF155" i="4"/>
  <c r="BI154" i="4"/>
  <c r="BH154" i="4"/>
  <c r="BG154" i="4"/>
  <c r="BE154" i="4"/>
  <c r="AA154" i="4"/>
  <c r="Y154" i="4"/>
  <c r="W154" i="4"/>
  <c r="BK154" i="4"/>
  <c r="N154" i="4"/>
  <c r="BF154" i="4" s="1"/>
  <c r="BI153" i="4"/>
  <c r="BH153" i="4"/>
  <c r="BG153" i="4"/>
  <c r="BE153" i="4"/>
  <c r="AA153" i="4"/>
  <c r="Y153" i="4"/>
  <c r="W153" i="4"/>
  <c r="BK153" i="4"/>
  <c r="N153" i="4"/>
  <c r="BF153" i="4" s="1"/>
  <c r="BI152" i="4"/>
  <c r="BH152" i="4"/>
  <c r="BG152" i="4"/>
  <c r="BE152" i="4"/>
  <c r="AA152" i="4"/>
  <c r="Y152" i="4"/>
  <c r="W152" i="4"/>
  <c r="BK152" i="4"/>
  <c r="N152" i="4"/>
  <c r="BF152" i="4" s="1"/>
  <c r="BI151" i="4"/>
  <c r="BH151" i="4"/>
  <c r="BG151" i="4"/>
  <c r="BE151" i="4"/>
  <c r="AA151" i="4"/>
  <c r="Y151" i="4"/>
  <c r="W151" i="4"/>
  <c r="BK151" i="4"/>
  <c r="N151" i="4"/>
  <c r="BF151" i="4" s="1"/>
  <c r="BI150" i="4"/>
  <c r="BH150" i="4"/>
  <c r="BG150" i="4"/>
  <c r="BE150" i="4"/>
  <c r="AA150" i="4"/>
  <c r="Y150" i="4"/>
  <c r="W150" i="4"/>
  <c r="BK150" i="4"/>
  <c r="N150" i="4"/>
  <c r="BF150" i="4" s="1"/>
  <c r="BI149" i="4"/>
  <c r="BH149" i="4"/>
  <c r="BG149" i="4"/>
  <c r="BE149" i="4"/>
  <c r="AA149" i="4"/>
  <c r="Y149" i="4"/>
  <c r="W149" i="4"/>
  <c r="BK149" i="4"/>
  <c r="N149" i="4"/>
  <c r="BF149" i="4" s="1"/>
  <c r="BI148" i="4"/>
  <c r="BH148" i="4"/>
  <c r="BG148" i="4"/>
  <c r="BE148" i="4"/>
  <c r="AA148" i="4"/>
  <c r="Y148" i="4"/>
  <c r="W148" i="4"/>
  <c r="BK148" i="4"/>
  <c r="N148" i="4"/>
  <c r="BF148" i="4" s="1"/>
  <c r="BI147" i="4"/>
  <c r="BH147" i="4"/>
  <c r="BG147" i="4"/>
  <c r="BE147" i="4"/>
  <c r="AA147" i="4"/>
  <c r="Y147" i="4"/>
  <c r="W147" i="4"/>
  <c r="BK147" i="4"/>
  <c r="N147" i="4"/>
  <c r="BF147" i="4" s="1"/>
  <c r="BI146" i="4"/>
  <c r="BH146" i="4"/>
  <c r="BG146" i="4"/>
  <c r="BE146" i="4"/>
  <c r="AA146" i="4"/>
  <c r="Y146" i="4"/>
  <c r="W146" i="4"/>
  <c r="BK146" i="4"/>
  <c r="N146" i="4"/>
  <c r="BF146" i="4" s="1"/>
  <c r="BI145" i="4"/>
  <c r="BH145" i="4"/>
  <c r="BG145" i="4"/>
  <c r="BE145" i="4"/>
  <c r="AA145" i="4"/>
  <c r="Y145" i="4"/>
  <c r="W145" i="4"/>
  <c r="BK145" i="4"/>
  <c r="N145" i="4"/>
  <c r="BF145" i="4" s="1"/>
  <c r="BI144" i="4"/>
  <c r="BH144" i="4"/>
  <c r="BG144" i="4"/>
  <c r="BE144" i="4"/>
  <c r="AA144" i="4"/>
  <c r="Y144" i="4"/>
  <c r="W144" i="4"/>
  <c r="BK144" i="4"/>
  <c r="N144" i="4"/>
  <c r="BF144" i="4" s="1"/>
  <c r="BI143" i="4"/>
  <c r="BH143" i="4"/>
  <c r="BG143" i="4"/>
  <c r="BE143" i="4"/>
  <c r="AA143" i="4"/>
  <c r="Y143" i="4"/>
  <c r="W143" i="4"/>
  <c r="BK143" i="4"/>
  <c r="N143" i="4"/>
  <c r="BF143" i="4" s="1"/>
  <c r="BI142" i="4"/>
  <c r="BH142" i="4"/>
  <c r="BG142" i="4"/>
  <c r="BE142" i="4"/>
  <c r="AA142" i="4"/>
  <c r="Y142" i="4"/>
  <c r="W142" i="4"/>
  <c r="BK142" i="4"/>
  <c r="N142" i="4"/>
  <c r="BF142" i="4" s="1"/>
  <c r="BI141" i="4"/>
  <c r="BH141" i="4"/>
  <c r="BG141" i="4"/>
  <c r="BE141" i="4"/>
  <c r="AA141" i="4"/>
  <c r="Y141" i="4"/>
  <c r="W141" i="4"/>
  <c r="BK141" i="4"/>
  <c r="N141" i="4"/>
  <c r="BF141" i="4" s="1"/>
  <c r="BI140" i="4"/>
  <c r="BH140" i="4"/>
  <c r="BG140" i="4"/>
  <c r="BE140" i="4"/>
  <c r="AA140" i="4"/>
  <c r="Y140" i="4"/>
  <c r="W140" i="4"/>
  <c r="BK140" i="4"/>
  <c r="N140" i="4"/>
  <c r="BF140" i="4" s="1"/>
  <c r="BI139" i="4"/>
  <c r="BH139" i="4"/>
  <c r="BG139" i="4"/>
  <c r="BE139" i="4"/>
  <c r="AA139" i="4"/>
  <c r="Y139" i="4"/>
  <c r="W139" i="4"/>
  <c r="BK139" i="4"/>
  <c r="N139" i="4"/>
  <c r="BF139" i="4" s="1"/>
  <c r="BI138" i="4"/>
  <c r="BH138" i="4"/>
  <c r="BG138" i="4"/>
  <c r="BE138" i="4"/>
  <c r="AA138" i="4"/>
  <c r="Y138" i="4"/>
  <c r="W138" i="4"/>
  <c r="BK138" i="4"/>
  <c r="N138" i="4"/>
  <c r="BF138" i="4" s="1"/>
  <c r="BI137" i="4"/>
  <c r="BH137" i="4"/>
  <c r="BG137" i="4"/>
  <c r="BE137" i="4"/>
  <c r="AA137" i="4"/>
  <c r="Y137" i="4"/>
  <c r="W137" i="4"/>
  <c r="BK137" i="4"/>
  <c r="N137" i="4"/>
  <c r="BF137" i="4" s="1"/>
  <c r="BI136" i="4"/>
  <c r="BH136" i="4"/>
  <c r="BG136" i="4"/>
  <c r="BE136" i="4"/>
  <c r="AA136" i="4"/>
  <c r="Y136" i="4"/>
  <c r="W136" i="4"/>
  <c r="BK136" i="4"/>
  <c r="N136" i="4"/>
  <c r="BF136" i="4" s="1"/>
  <c r="BI135" i="4"/>
  <c r="BH135" i="4"/>
  <c r="BG135" i="4"/>
  <c r="BE135" i="4"/>
  <c r="AA135" i="4"/>
  <c r="Y135" i="4"/>
  <c r="W135" i="4"/>
  <c r="BK135" i="4"/>
  <c r="N135" i="4"/>
  <c r="BF135" i="4" s="1"/>
  <c r="BI134" i="4"/>
  <c r="BH134" i="4"/>
  <c r="BG134" i="4"/>
  <c r="BE134" i="4"/>
  <c r="AA134" i="4"/>
  <c r="Y134" i="4"/>
  <c r="W134" i="4"/>
  <c r="BK134" i="4"/>
  <c r="N134" i="4"/>
  <c r="BF134" i="4" s="1"/>
  <c r="BI133" i="4"/>
  <c r="BH133" i="4"/>
  <c r="BG133" i="4"/>
  <c r="BE133" i="4"/>
  <c r="AA133" i="4"/>
  <c r="Y133" i="4"/>
  <c r="W133" i="4"/>
  <c r="BK133" i="4"/>
  <c r="N133" i="4"/>
  <c r="BF133" i="4" s="1"/>
  <c r="BI132" i="4"/>
  <c r="BH132" i="4"/>
  <c r="BG132" i="4"/>
  <c r="BE132" i="4"/>
  <c r="AA132" i="4"/>
  <c r="Y132" i="4"/>
  <c r="W132" i="4"/>
  <c r="BK132" i="4"/>
  <c r="N132" i="4"/>
  <c r="BF132" i="4" s="1"/>
  <c r="BI131" i="4"/>
  <c r="BH131" i="4"/>
  <c r="BG131" i="4"/>
  <c r="BE131" i="4"/>
  <c r="AA131" i="4"/>
  <c r="Y131" i="4"/>
  <c r="W131" i="4"/>
  <c r="BK131" i="4"/>
  <c r="N131" i="4"/>
  <c r="BF131" i="4" s="1"/>
  <c r="BI130" i="4"/>
  <c r="BH130" i="4"/>
  <c r="BG130" i="4"/>
  <c r="BE130" i="4"/>
  <c r="AA130" i="4"/>
  <c r="Y130" i="4"/>
  <c r="W130" i="4"/>
  <c r="BK130" i="4"/>
  <c r="N130" i="4"/>
  <c r="BF130" i="4" s="1"/>
  <c r="BI129" i="4"/>
  <c r="BH129" i="4"/>
  <c r="BG129" i="4"/>
  <c r="BE129" i="4"/>
  <c r="AA129" i="4"/>
  <c r="Y129" i="4"/>
  <c r="W129" i="4"/>
  <c r="BK129" i="4"/>
  <c r="N129" i="4"/>
  <c r="BF129" i="4" s="1"/>
  <c r="BI128" i="4"/>
  <c r="BH128" i="4"/>
  <c r="BG128" i="4"/>
  <c r="BE128" i="4"/>
  <c r="M32" i="4" s="1"/>
  <c r="AV90" i="1" s="1"/>
  <c r="AA128" i="4"/>
  <c r="Y128" i="4"/>
  <c r="W128" i="4"/>
  <c r="BK128" i="4"/>
  <c r="N128" i="4"/>
  <c r="BF128" i="4" s="1"/>
  <c r="BI127" i="4"/>
  <c r="BH127" i="4"/>
  <c r="H35" i="4"/>
  <c r="BC90" i="1" s="1"/>
  <c r="BG127" i="4"/>
  <c r="BE127" i="4"/>
  <c r="H32" i="4"/>
  <c r="AZ90" i="1" s="1"/>
  <c r="AA127" i="4"/>
  <c r="AA126" i="4" s="1"/>
  <c r="Y127" i="4"/>
  <c r="Y126" i="4" s="1"/>
  <c r="Y125" i="4" s="1"/>
  <c r="Y124" i="4" s="1"/>
  <c r="W127" i="4"/>
  <c r="W126" i="4" s="1"/>
  <c r="BK127" i="4"/>
  <c r="BK126" i="4" s="1"/>
  <c r="N126" i="4" s="1"/>
  <c r="N90" i="4" s="1"/>
  <c r="N127" i="4"/>
  <c r="BF127" i="4"/>
  <c r="M121" i="4"/>
  <c r="M120" i="4"/>
  <c r="F120" i="4"/>
  <c r="F118" i="4"/>
  <c r="F116" i="4"/>
  <c r="M28" i="4"/>
  <c r="AS90" i="1"/>
  <c r="M84" i="4"/>
  <c r="M83" i="4"/>
  <c r="F83" i="4"/>
  <c r="F81" i="4"/>
  <c r="F79" i="4"/>
  <c r="O15" i="4"/>
  <c r="E15" i="4"/>
  <c r="F121" i="4"/>
  <c r="F84" i="4"/>
  <c r="O14" i="4"/>
  <c r="M81" i="4"/>
  <c r="F6" i="4"/>
  <c r="F115" i="4" s="1"/>
  <c r="AY89" i="1"/>
  <c r="AX89" i="1"/>
  <c r="BI245" i="3"/>
  <c r="BH245" i="3"/>
  <c r="BG245" i="3"/>
  <c r="BE245" i="3"/>
  <c r="AA245" i="3"/>
  <c r="AA244" i="3"/>
  <c r="Y245" i="3"/>
  <c r="Y244" i="3"/>
  <c r="W245" i="3"/>
  <c r="W244" i="3"/>
  <c r="BK245" i="3"/>
  <c r="BK244" i="3" s="1"/>
  <c r="N244" i="3" s="1"/>
  <c r="N105" i="3" s="1"/>
  <c r="N245" i="3"/>
  <c r="BF245" i="3" s="1"/>
  <c r="BI243" i="3"/>
  <c r="BH243" i="3"/>
  <c r="BG243" i="3"/>
  <c r="BE243" i="3"/>
  <c r="AA243" i="3"/>
  <c r="AA242" i="3"/>
  <c r="AA241" i="3" s="1"/>
  <c r="Y243" i="3"/>
  <c r="Y242" i="3" s="1"/>
  <c r="Y241" i="3" s="1"/>
  <c r="W243" i="3"/>
  <c r="W242" i="3"/>
  <c r="W241" i="3" s="1"/>
  <c r="BK243" i="3"/>
  <c r="BK242" i="3" s="1"/>
  <c r="N243" i="3"/>
  <c r="BF243" i="3"/>
  <c r="BI240" i="3"/>
  <c r="BH240" i="3"/>
  <c r="BG240" i="3"/>
  <c r="BE240" i="3"/>
  <c r="AA240" i="3"/>
  <c r="AA239" i="3"/>
  <c r="Y240" i="3"/>
  <c r="Y239" i="3"/>
  <c r="W240" i="3"/>
  <c r="W239" i="3"/>
  <c r="BK240" i="3"/>
  <c r="BK239" i="3"/>
  <c r="N239" i="3" s="1"/>
  <c r="N102" i="3" s="1"/>
  <c r="N240" i="3"/>
  <c r="BF240" i="3" s="1"/>
  <c r="BI238" i="3"/>
  <c r="BH238" i="3"/>
  <c r="BG238" i="3"/>
  <c r="BE238" i="3"/>
  <c r="AA238" i="3"/>
  <c r="Y238" i="3"/>
  <c r="W238" i="3"/>
  <c r="BK238" i="3"/>
  <c r="N238" i="3"/>
  <c r="BF238" i="3" s="1"/>
  <c r="BI237" i="3"/>
  <c r="BH237" i="3"/>
  <c r="BG237" i="3"/>
  <c r="BE237" i="3"/>
  <c r="AA237" i="3"/>
  <c r="Y237" i="3"/>
  <c r="W237" i="3"/>
  <c r="BK237" i="3"/>
  <c r="N237" i="3"/>
  <c r="BF237" i="3"/>
  <c r="BI236" i="3"/>
  <c r="BH236" i="3"/>
  <c r="BG236" i="3"/>
  <c r="BE236" i="3"/>
  <c r="AA236" i="3"/>
  <c r="Y236" i="3"/>
  <c r="W236" i="3"/>
  <c r="BK236" i="3"/>
  <c r="N236" i="3"/>
  <c r="BF236" i="3"/>
  <c r="BI235" i="3"/>
  <c r="BH235" i="3"/>
  <c r="BG235" i="3"/>
  <c r="BE235" i="3"/>
  <c r="AA235" i="3"/>
  <c r="Y235" i="3"/>
  <c r="W235" i="3"/>
  <c r="BK235" i="3"/>
  <c r="N235" i="3"/>
  <c r="BF235" i="3"/>
  <c r="BI234" i="3"/>
  <c r="BH234" i="3"/>
  <c r="BG234" i="3"/>
  <c r="BE234" i="3"/>
  <c r="AA234" i="3"/>
  <c r="Y234" i="3"/>
  <c r="W234" i="3"/>
  <c r="BK234" i="3"/>
  <c r="N234" i="3"/>
  <c r="BF234" i="3"/>
  <c r="BI233" i="3"/>
  <c r="BH233" i="3"/>
  <c r="BG233" i="3"/>
  <c r="BE233" i="3"/>
  <c r="AA233" i="3"/>
  <c r="Y233" i="3"/>
  <c r="W233" i="3"/>
  <c r="BK233" i="3"/>
  <c r="N233" i="3"/>
  <c r="BF233" i="3"/>
  <c r="BI232" i="3"/>
  <c r="BH232" i="3"/>
  <c r="BG232" i="3"/>
  <c r="BE232" i="3"/>
  <c r="AA232" i="3"/>
  <c r="Y232" i="3"/>
  <c r="W232" i="3"/>
  <c r="BK232" i="3"/>
  <c r="N232" i="3"/>
  <c r="BF232" i="3"/>
  <c r="BI231" i="3"/>
  <c r="BH231" i="3"/>
  <c r="BG231" i="3"/>
  <c r="BE231" i="3"/>
  <c r="AA231" i="3"/>
  <c r="Y231" i="3"/>
  <c r="W231" i="3"/>
  <c r="BK231" i="3"/>
  <c r="N231" i="3"/>
  <c r="BF231" i="3"/>
  <c r="BI230" i="3"/>
  <c r="BH230" i="3"/>
  <c r="BG230" i="3"/>
  <c r="BE230" i="3"/>
  <c r="AA230" i="3"/>
  <c r="Y230" i="3"/>
  <c r="W230" i="3"/>
  <c r="BK230" i="3"/>
  <c r="N230" i="3"/>
  <c r="BF230" i="3"/>
  <c r="BI229" i="3"/>
  <c r="BH229" i="3"/>
  <c r="BG229" i="3"/>
  <c r="BE229" i="3"/>
  <c r="AA229" i="3"/>
  <c r="Y229" i="3"/>
  <c r="W229" i="3"/>
  <c r="BK229" i="3"/>
  <c r="N229" i="3"/>
  <c r="BF229" i="3"/>
  <c r="BI228" i="3"/>
  <c r="BH228" i="3"/>
  <c r="BG228" i="3"/>
  <c r="BE228" i="3"/>
  <c r="AA228" i="3"/>
  <c r="Y228" i="3"/>
  <c r="W228" i="3"/>
  <c r="BK228" i="3"/>
  <c r="N228" i="3"/>
  <c r="BF228" i="3"/>
  <c r="BI227" i="3"/>
  <c r="BH227" i="3"/>
  <c r="BG227" i="3"/>
  <c r="BE227" i="3"/>
  <c r="AA227" i="3"/>
  <c r="Y227" i="3"/>
  <c r="W227" i="3"/>
  <c r="BK227" i="3"/>
  <c r="N227" i="3"/>
  <c r="BF227" i="3"/>
  <c r="BI226" i="3"/>
  <c r="BH226" i="3"/>
  <c r="BG226" i="3"/>
  <c r="BE226" i="3"/>
  <c r="AA226" i="3"/>
  <c r="Y226" i="3"/>
  <c r="W226" i="3"/>
  <c r="BK226" i="3"/>
  <c r="N226" i="3"/>
  <c r="BF226" i="3"/>
  <c r="BI225" i="3"/>
  <c r="BH225" i="3"/>
  <c r="BG225" i="3"/>
  <c r="BE225" i="3"/>
  <c r="AA225" i="3"/>
  <c r="Y225" i="3"/>
  <c r="W225" i="3"/>
  <c r="BK225" i="3"/>
  <c r="N225" i="3"/>
  <c r="BF225" i="3"/>
  <c r="BI224" i="3"/>
  <c r="BH224" i="3"/>
  <c r="BG224" i="3"/>
  <c r="BE224" i="3"/>
  <c r="AA224" i="3"/>
  <c r="Y224" i="3"/>
  <c r="W224" i="3"/>
  <c r="BK224" i="3"/>
  <c r="BK222" i="3" s="1"/>
  <c r="N222" i="3" s="1"/>
  <c r="N101" i="3" s="1"/>
  <c r="N224" i="3"/>
  <c r="BF224" i="3"/>
  <c r="BI223" i="3"/>
  <c r="BH223" i="3"/>
  <c r="BG223" i="3"/>
  <c r="BE223" i="3"/>
  <c r="AA223" i="3"/>
  <c r="AA222" i="3"/>
  <c r="Y223" i="3"/>
  <c r="Y222" i="3"/>
  <c r="W223" i="3"/>
  <c r="W222" i="3"/>
  <c r="BK223" i="3"/>
  <c r="N223" i="3"/>
  <c r="BF223" i="3" s="1"/>
  <c r="BI221" i="3"/>
  <c r="BH221" i="3"/>
  <c r="BG221" i="3"/>
  <c r="BE221" i="3"/>
  <c r="AA221" i="3"/>
  <c r="Y221" i="3"/>
  <c r="W221" i="3"/>
  <c r="BK221" i="3"/>
  <c r="N221" i="3"/>
  <c r="BF221" i="3" s="1"/>
  <c r="BI220" i="3"/>
  <c r="BH220" i="3"/>
  <c r="BG220" i="3"/>
  <c r="BE220" i="3"/>
  <c r="AA220" i="3"/>
  <c r="Y220" i="3"/>
  <c r="W220" i="3"/>
  <c r="BK220" i="3"/>
  <c r="N220" i="3"/>
  <c r="BF220" i="3"/>
  <c r="BI219" i="3"/>
  <c r="BH219" i="3"/>
  <c r="BG219" i="3"/>
  <c r="BE219" i="3"/>
  <c r="AA219" i="3"/>
  <c r="Y219" i="3"/>
  <c r="W219" i="3"/>
  <c r="BK219" i="3"/>
  <c r="N219" i="3"/>
  <c r="BF219" i="3" s="1"/>
  <c r="BI218" i="3"/>
  <c r="BH218" i="3"/>
  <c r="BG218" i="3"/>
  <c r="BE218" i="3"/>
  <c r="AA218" i="3"/>
  <c r="Y218" i="3"/>
  <c r="W218" i="3"/>
  <c r="BK218" i="3"/>
  <c r="N218" i="3"/>
  <c r="BF218" i="3"/>
  <c r="BI217" i="3"/>
  <c r="BH217" i="3"/>
  <c r="BG217" i="3"/>
  <c r="BE217" i="3"/>
  <c r="AA217" i="3"/>
  <c r="Y217" i="3"/>
  <c r="W217" i="3"/>
  <c r="BK217" i="3"/>
  <c r="N217" i="3"/>
  <c r="BF217" i="3" s="1"/>
  <c r="BI216" i="3"/>
  <c r="BH216" i="3"/>
  <c r="BG216" i="3"/>
  <c r="BE216" i="3"/>
  <c r="AA216" i="3"/>
  <c r="Y216" i="3"/>
  <c r="W216" i="3"/>
  <c r="BK216" i="3"/>
  <c r="N216" i="3"/>
  <c r="BF216" i="3"/>
  <c r="BI215" i="3"/>
  <c r="BH215" i="3"/>
  <c r="BG215" i="3"/>
  <c r="BE215" i="3"/>
  <c r="AA215" i="3"/>
  <c r="AA214" i="3"/>
  <c r="Y215" i="3"/>
  <c r="Y214" i="3"/>
  <c r="W215" i="3"/>
  <c r="W214" i="3"/>
  <c r="BK215" i="3"/>
  <c r="BK214" i="3"/>
  <c r="N214" i="3" s="1"/>
  <c r="N100" i="3" s="1"/>
  <c r="N215" i="3"/>
  <c r="BF215" i="3" s="1"/>
  <c r="BI213" i="3"/>
  <c r="BH213" i="3"/>
  <c r="BG213" i="3"/>
  <c r="BE213" i="3"/>
  <c r="AA213" i="3"/>
  <c r="Y213" i="3"/>
  <c r="W213" i="3"/>
  <c r="BK213" i="3"/>
  <c r="N213" i="3"/>
  <c r="BF213" i="3"/>
  <c r="BI212" i="3"/>
  <c r="BH212" i="3"/>
  <c r="BG212" i="3"/>
  <c r="BE212" i="3"/>
  <c r="AA212" i="3"/>
  <c r="Y212" i="3"/>
  <c r="W212" i="3"/>
  <c r="BK212" i="3"/>
  <c r="N212" i="3"/>
  <c r="BF212" i="3"/>
  <c r="BI211" i="3"/>
  <c r="BH211" i="3"/>
  <c r="BG211" i="3"/>
  <c r="BE211" i="3"/>
  <c r="AA211" i="3"/>
  <c r="Y211" i="3"/>
  <c r="W211" i="3"/>
  <c r="BK211" i="3"/>
  <c r="N211" i="3"/>
  <c r="BF211" i="3"/>
  <c r="BI210" i="3"/>
  <c r="BH210" i="3"/>
  <c r="BG210" i="3"/>
  <c r="BE210" i="3"/>
  <c r="AA210" i="3"/>
  <c r="Y210" i="3"/>
  <c r="W210" i="3"/>
  <c r="BK210" i="3"/>
  <c r="N210" i="3"/>
  <c r="BF210" i="3"/>
  <c r="BI209" i="3"/>
  <c r="BH209" i="3"/>
  <c r="BG209" i="3"/>
  <c r="BE209" i="3"/>
  <c r="AA209" i="3"/>
  <c r="AA208" i="3"/>
  <c r="Y209" i="3"/>
  <c r="Y208" i="3"/>
  <c r="W209" i="3"/>
  <c r="W208" i="3"/>
  <c r="BK209" i="3"/>
  <c r="BK208" i="3"/>
  <c r="N208" i="3" s="1"/>
  <c r="N99" i="3" s="1"/>
  <c r="N209" i="3"/>
  <c r="BF209" i="3" s="1"/>
  <c r="BI207" i="3"/>
  <c r="BH207" i="3"/>
  <c r="BG207" i="3"/>
  <c r="BE207" i="3"/>
  <c r="AA207" i="3"/>
  <c r="Y207" i="3"/>
  <c r="W207" i="3"/>
  <c r="BK207" i="3"/>
  <c r="N207" i="3"/>
  <c r="BF207" i="3"/>
  <c r="BI206" i="3"/>
  <c r="BH206" i="3"/>
  <c r="BG206" i="3"/>
  <c r="BE206" i="3"/>
  <c r="AA206" i="3"/>
  <c r="Y206" i="3"/>
  <c r="W206" i="3"/>
  <c r="BK206" i="3"/>
  <c r="N206" i="3"/>
  <c r="BF206" i="3" s="1"/>
  <c r="BI205" i="3"/>
  <c r="BH205" i="3"/>
  <c r="BG205" i="3"/>
  <c r="BE205" i="3"/>
  <c r="AA205" i="3"/>
  <c r="AA204" i="3"/>
  <c r="AA203" i="3" s="1"/>
  <c r="Y205" i="3"/>
  <c r="Y204" i="3" s="1"/>
  <c r="Y203" i="3" s="1"/>
  <c r="W205" i="3"/>
  <c r="W204" i="3"/>
  <c r="W203" i="3" s="1"/>
  <c r="BK205" i="3"/>
  <c r="BK204" i="3" s="1"/>
  <c r="N205" i="3"/>
  <c r="BF205" i="3" s="1"/>
  <c r="BI202" i="3"/>
  <c r="BH202" i="3"/>
  <c r="BG202" i="3"/>
  <c r="BE202" i="3"/>
  <c r="AA202" i="3"/>
  <c r="AA201" i="3"/>
  <c r="Y202" i="3"/>
  <c r="Y201" i="3"/>
  <c r="W202" i="3"/>
  <c r="W201" i="3"/>
  <c r="BK202" i="3"/>
  <c r="BK201" i="3" s="1"/>
  <c r="N201" i="3" s="1"/>
  <c r="N96" i="3" s="1"/>
  <c r="N202" i="3"/>
  <c r="BF202" i="3" s="1"/>
  <c r="BI200" i="3"/>
  <c r="BH200" i="3"/>
  <c r="BG200" i="3"/>
  <c r="BE200" i="3"/>
  <c r="AA200" i="3"/>
  <c r="Y200" i="3"/>
  <c r="W200" i="3"/>
  <c r="BK200" i="3"/>
  <c r="N200" i="3"/>
  <c r="BF200" i="3"/>
  <c r="BI199" i="3"/>
  <c r="BH199" i="3"/>
  <c r="BG199" i="3"/>
  <c r="BE199" i="3"/>
  <c r="AA199" i="3"/>
  <c r="Y199" i="3"/>
  <c r="W199" i="3"/>
  <c r="BK199" i="3"/>
  <c r="N199" i="3"/>
  <c r="BF199" i="3"/>
  <c r="BI198" i="3"/>
  <c r="BH198" i="3"/>
  <c r="BG198" i="3"/>
  <c r="BE198" i="3"/>
  <c r="AA198" i="3"/>
  <c r="Y198" i="3"/>
  <c r="W198" i="3"/>
  <c r="BK198" i="3"/>
  <c r="N198" i="3"/>
  <c r="BF198" i="3"/>
  <c r="BI197" i="3"/>
  <c r="BH197" i="3"/>
  <c r="BG197" i="3"/>
  <c r="BE197" i="3"/>
  <c r="AA197" i="3"/>
  <c r="Y197" i="3"/>
  <c r="W197" i="3"/>
  <c r="BK197" i="3"/>
  <c r="N197" i="3"/>
  <c r="BF197" i="3"/>
  <c r="BI196" i="3"/>
  <c r="BH196" i="3"/>
  <c r="BG196" i="3"/>
  <c r="BE196" i="3"/>
  <c r="AA196" i="3"/>
  <c r="Y196" i="3"/>
  <c r="W196" i="3"/>
  <c r="BK196" i="3"/>
  <c r="N196" i="3"/>
  <c r="BF196" i="3"/>
  <c r="BI195" i="3"/>
  <c r="BH195" i="3"/>
  <c r="BG195" i="3"/>
  <c r="BE195" i="3"/>
  <c r="AA195" i="3"/>
  <c r="Y195" i="3"/>
  <c r="W195" i="3"/>
  <c r="BK195" i="3"/>
  <c r="N195" i="3"/>
  <c r="BF195" i="3"/>
  <c r="BI194" i="3"/>
  <c r="BH194" i="3"/>
  <c r="BG194" i="3"/>
  <c r="BE194" i="3"/>
  <c r="AA194" i="3"/>
  <c r="Y194" i="3"/>
  <c r="W194" i="3"/>
  <c r="BK194" i="3"/>
  <c r="N194" i="3"/>
  <c r="BF194" i="3"/>
  <c r="BI193" i="3"/>
  <c r="BH193" i="3"/>
  <c r="BG193" i="3"/>
  <c r="BE193" i="3"/>
  <c r="AA193" i="3"/>
  <c r="Y193" i="3"/>
  <c r="W193" i="3"/>
  <c r="BK193" i="3"/>
  <c r="N193" i="3"/>
  <c r="BF193" i="3"/>
  <c r="BI192" i="3"/>
  <c r="BH192" i="3"/>
  <c r="BG192" i="3"/>
  <c r="BE192" i="3"/>
  <c r="AA192" i="3"/>
  <c r="Y192" i="3"/>
  <c r="W192" i="3"/>
  <c r="BK192" i="3"/>
  <c r="N192" i="3"/>
  <c r="BF192" i="3"/>
  <c r="BI191" i="3"/>
  <c r="BH191" i="3"/>
  <c r="BG191" i="3"/>
  <c r="BE191" i="3"/>
  <c r="AA191" i="3"/>
  <c r="AA190" i="3"/>
  <c r="Y191" i="3"/>
  <c r="Y190" i="3"/>
  <c r="W191" i="3"/>
  <c r="W190" i="3"/>
  <c r="BK191" i="3"/>
  <c r="BK190" i="3"/>
  <c r="N190" i="3" s="1"/>
  <c r="N95" i="3" s="1"/>
  <c r="N191" i="3"/>
  <c r="BF191" i="3" s="1"/>
  <c r="BI189" i="3"/>
  <c r="BH189" i="3"/>
  <c r="BG189" i="3"/>
  <c r="BE189" i="3"/>
  <c r="AA189" i="3"/>
  <c r="Y189" i="3"/>
  <c r="W189" i="3"/>
  <c r="BK189" i="3"/>
  <c r="N189" i="3"/>
  <c r="BF189" i="3"/>
  <c r="BI188" i="3"/>
  <c r="BH188" i="3"/>
  <c r="BG188" i="3"/>
  <c r="BE188" i="3"/>
  <c r="AA188" i="3"/>
  <c r="Y188" i="3"/>
  <c r="W188" i="3"/>
  <c r="BK188" i="3"/>
  <c r="N188" i="3"/>
  <c r="BF188" i="3" s="1"/>
  <c r="BI187" i="3"/>
  <c r="BH187" i="3"/>
  <c r="BG187" i="3"/>
  <c r="BE187" i="3"/>
  <c r="AA187" i="3"/>
  <c r="Y187" i="3"/>
  <c r="W187" i="3"/>
  <c r="BK187" i="3"/>
  <c r="N187" i="3"/>
  <c r="BF187" i="3"/>
  <c r="BI186" i="3"/>
  <c r="BH186" i="3"/>
  <c r="BG186" i="3"/>
  <c r="BE186" i="3"/>
  <c r="AA186" i="3"/>
  <c r="Y186" i="3"/>
  <c r="W186" i="3"/>
  <c r="BK186" i="3"/>
  <c r="N186" i="3"/>
  <c r="BF186" i="3" s="1"/>
  <c r="BI185" i="3"/>
  <c r="BH185" i="3"/>
  <c r="BG185" i="3"/>
  <c r="BE185" i="3"/>
  <c r="AA185" i="3"/>
  <c r="Y185" i="3"/>
  <c r="W185" i="3"/>
  <c r="BK185" i="3"/>
  <c r="N185" i="3"/>
  <c r="BF185" i="3"/>
  <c r="BI184" i="3"/>
  <c r="BH184" i="3"/>
  <c r="BG184" i="3"/>
  <c r="BE184" i="3"/>
  <c r="AA184" i="3"/>
  <c r="AA183" i="3"/>
  <c r="Y184" i="3"/>
  <c r="Y183" i="3"/>
  <c r="W184" i="3"/>
  <c r="W183" i="3"/>
  <c r="BK184" i="3"/>
  <c r="BK183" i="3"/>
  <c r="N183" i="3" s="1"/>
  <c r="N94" i="3" s="1"/>
  <c r="N184" i="3"/>
  <c r="BF184" i="3" s="1"/>
  <c r="BI182" i="3"/>
  <c r="BH182" i="3"/>
  <c r="BG182" i="3"/>
  <c r="BE182" i="3"/>
  <c r="AA182" i="3"/>
  <c r="Y182" i="3"/>
  <c r="W182" i="3"/>
  <c r="BK182" i="3"/>
  <c r="N182" i="3"/>
  <c r="BF182" i="3"/>
  <c r="BI181" i="3"/>
  <c r="BH181" i="3"/>
  <c r="BG181" i="3"/>
  <c r="BE181" i="3"/>
  <c r="AA181" i="3"/>
  <c r="Y181" i="3"/>
  <c r="W181" i="3"/>
  <c r="BK181" i="3"/>
  <c r="N181" i="3"/>
  <c r="BF181" i="3"/>
  <c r="BI180" i="3"/>
  <c r="BH180" i="3"/>
  <c r="BG180" i="3"/>
  <c r="BE180" i="3"/>
  <c r="AA180" i="3"/>
  <c r="Y180" i="3"/>
  <c r="W180" i="3"/>
  <c r="BK180" i="3"/>
  <c r="N180" i="3"/>
  <c r="BF180" i="3"/>
  <c r="BI179" i="3"/>
  <c r="BH179" i="3"/>
  <c r="BG179" i="3"/>
  <c r="BE179" i="3"/>
  <c r="AA179" i="3"/>
  <c r="Y179" i="3"/>
  <c r="W179" i="3"/>
  <c r="BK179" i="3"/>
  <c r="N179" i="3"/>
  <c r="BF179" i="3"/>
  <c r="BI178" i="3"/>
  <c r="BH178" i="3"/>
  <c r="BG178" i="3"/>
  <c r="BE178" i="3"/>
  <c r="AA178" i="3"/>
  <c r="AA177" i="3"/>
  <c r="Y178" i="3"/>
  <c r="Y177" i="3"/>
  <c r="W178" i="3"/>
  <c r="W177" i="3"/>
  <c r="BK178" i="3"/>
  <c r="BK177" i="3"/>
  <c r="N177" i="3" s="1"/>
  <c r="N93" i="3" s="1"/>
  <c r="N178" i="3"/>
  <c r="BF178" i="3" s="1"/>
  <c r="BI176" i="3"/>
  <c r="BH176" i="3"/>
  <c r="BG176" i="3"/>
  <c r="BE176" i="3"/>
  <c r="AA176" i="3"/>
  <c r="AA175" i="3"/>
  <c r="Y176" i="3"/>
  <c r="Y175" i="3"/>
  <c r="W176" i="3"/>
  <c r="W175" i="3"/>
  <c r="BK176" i="3"/>
  <c r="BK175" i="3" s="1"/>
  <c r="N175" i="3" s="1"/>
  <c r="N92" i="3" s="1"/>
  <c r="N176" i="3"/>
  <c r="BF176" i="3" s="1"/>
  <c r="BI174" i="3"/>
  <c r="BH174" i="3"/>
  <c r="BG174" i="3"/>
  <c r="BE174" i="3"/>
  <c r="AA174" i="3"/>
  <c r="Y174" i="3"/>
  <c r="W174" i="3"/>
  <c r="BK174" i="3"/>
  <c r="N174" i="3"/>
  <c r="BF174" i="3"/>
  <c r="BI173" i="3"/>
  <c r="BH173" i="3"/>
  <c r="BG173" i="3"/>
  <c r="BE173" i="3"/>
  <c r="AA173" i="3"/>
  <c r="Y173" i="3"/>
  <c r="W173" i="3"/>
  <c r="BK173" i="3"/>
  <c r="BK171" i="3" s="1"/>
  <c r="N171" i="3" s="1"/>
  <c r="N91" i="3" s="1"/>
  <c r="N173" i="3"/>
  <c r="BF173" i="3"/>
  <c r="BI172" i="3"/>
  <c r="BH172" i="3"/>
  <c r="BG172" i="3"/>
  <c r="BE172" i="3"/>
  <c r="AA172" i="3"/>
  <c r="AA171" i="3"/>
  <c r="Y172" i="3"/>
  <c r="Y171" i="3"/>
  <c r="W172" i="3"/>
  <c r="W171" i="3"/>
  <c r="BK172" i="3"/>
  <c r="N172" i="3"/>
  <c r="BF172" i="3" s="1"/>
  <c r="BI170" i="3"/>
  <c r="BH170" i="3"/>
  <c r="BG170" i="3"/>
  <c r="BE170" i="3"/>
  <c r="AA170" i="3"/>
  <c r="Y170" i="3"/>
  <c r="W170" i="3"/>
  <c r="BK170" i="3"/>
  <c r="N170" i="3"/>
  <c r="BF170" i="3" s="1"/>
  <c r="BI169" i="3"/>
  <c r="BH169" i="3"/>
  <c r="BG169" i="3"/>
  <c r="BE169" i="3"/>
  <c r="AA169" i="3"/>
  <c r="Y169" i="3"/>
  <c r="W169" i="3"/>
  <c r="BK169" i="3"/>
  <c r="N169" i="3"/>
  <c r="BF169" i="3"/>
  <c r="BI168" i="3"/>
  <c r="BH168" i="3"/>
  <c r="BG168" i="3"/>
  <c r="BE168" i="3"/>
  <c r="AA168" i="3"/>
  <c r="Y168" i="3"/>
  <c r="W168" i="3"/>
  <c r="BK168" i="3"/>
  <c r="N168" i="3"/>
  <c r="BF168" i="3" s="1"/>
  <c r="BI167" i="3"/>
  <c r="BH167" i="3"/>
  <c r="BG167" i="3"/>
  <c r="BE167" i="3"/>
  <c r="AA167" i="3"/>
  <c r="Y167" i="3"/>
  <c r="W167" i="3"/>
  <c r="BK167" i="3"/>
  <c r="N167" i="3"/>
  <c r="BF167" i="3"/>
  <c r="BI166" i="3"/>
  <c r="BH166" i="3"/>
  <c r="BG166" i="3"/>
  <c r="BE166" i="3"/>
  <c r="AA166" i="3"/>
  <c r="Y166" i="3"/>
  <c r="W166" i="3"/>
  <c r="BK166" i="3"/>
  <c r="N166" i="3"/>
  <c r="BF166" i="3" s="1"/>
  <c r="BI165" i="3"/>
  <c r="BH165" i="3"/>
  <c r="BG165" i="3"/>
  <c r="BE165" i="3"/>
  <c r="AA165" i="3"/>
  <c r="Y165" i="3"/>
  <c r="W165" i="3"/>
  <c r="BK165" i="3"/>
  <c r="N165" i="3"/>
  <c r="BF165" i="3"/>
  <c r="BI164" i="3"/>
  <c r="BH164" i="3"/>
  <c r="BG164" i="3"/>
  <c r="BE164" i="3"/>
  <c r="AA164" i="3"/>
  <c r="Y164" i="3"/>
  <c r="W164" i="3"/>
  <c r="BK164" i="3"/>
  <c r="N164" i="3"/>
  <c r="BF164" i="3" s="1"/>
  <c r="BI163" i="3"/>
  <c r="BH163" i="3"/>
  <c r="BG163" i="3"/>
  <c r="BE163" i="3"/>
  <c r="AA163" i="3"/>
  <c r="Y163" i="3"/>
  <c r="W163" i="3"/>
  <c r="BK163" i="3"/>
  <c r="N163" i="3"/>
  <c r="BF163" i="3"/>
  <c r="BI162" i="3"/>
  <c r="BH162" i="3"/>
  <c r="BG162" i="3"/>
  <c r="BE162" i="3"/>
  <c r="AA162" i="3"/>
  <c r="Y162" i="3"/>
  <c r="W162" i="3"/>
  <c r="BK162" i="3"/>
  <c r="N162" i="3"/>
  <c r="BF162" i="3" s="1"/>
  <c r="BI161" i="3"/>
  <c r="BH161" i="3"/>
  <c r="BG161" i="3"/>
  <c r="BE161" i="3"/>
  <c r="AA161" i="3"/>
  <c r="Y161" i="3"/>
  <c r="W161" i="3"/>
  <c r="BK161" i="3"/>
  <c r="N161" i="3"/>
  <c r="BF161" i="3"/>
  <c r="BI160" i="3"/>
  <c r="BH160" i="3"/>
  <c r="BG160" i="3"/>
  <c r="BE160" i="3"/>
  <c r="AA160" i="3"/>
  <c r="Y160" i="3"/>
  <c r="W160" i="3"/>
  <c r="BK160" i="3"/>
  <c r="N160" i="3"/>
  <c r="BF160" i="3" s="1"/>
  <c r="BI159" i="3"/>
  <c r="BH159" i="3"/>
  <c r="BG159" i="3"/>
  <c r="BE159" i="3"/>
  <c r="AA159" i="3"/>
  <c r="Y159" i="3"/>
  <c r="W159" i="3"/>
  <c r="BK159" i="3"/>
  <c r="N159" i="3"/>
  <c r="BF159" i="3"/>
  <c r="BI158" i="3"/>
  <c r="BH158" i="3"/>
  <c r="BG158" i="3"/>
  <c r="BE158" i="3"/>
  <c r="AA158" i="3"/>
  <c r="Y158" i="3"/>
  <c r="W158" i="3"/>
  <c r="BK158" i="3"/>
  <c r="N158" i="3"/>
  <c r="BF158" i="3" s="1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W154" i="3"/>
  <c r="BK154" i="3"/>
  <c r="N154" i="3"/>
  <c r="BF154" i="3" s="1"/>
  <c r="BI153" i="3"/>
  <c r="BH153" i="3"/>
  <c r="BG153" i="3"/>
  <c r="BE153" i="3"/>
  <c r="AA153" i="3"/>
  <c r="Y153" i="3"/>
  <c r="W153" i="3"/>
  <c r="BK153" i="3"/>
  <c r="N153" i="3"/>
  <c r="BF153" i="3"/>
  <c r="BI152" i="3"/>
  <c r="BH152" i="3"/>
  <c r="BG152" i="3"/>
  <c r="BE152" i="3"/>
  <c r="AA152" i="3"/>
  <c r="Y152" i="3"/>
  <c r="W152" i="3"/>
  <c r="BK152" i="3"/>
  <c r="N152" i="3"/>
  <c r="BF152" i="3" s="1"/>
  <c r="BI151" i="3"/>
  <c r="BH151" i="3"/>
  <c r="BG151" i="3"/>
  <c r="BE151" i="3"/>
  <c r="AA151" i="3"/>
  <c r="Y151" i="3"/>
  <c r="W151" i="3"/>
  <c r="BK151" i="3"/>
  <c r="N151" i="3"/>
  <c r="BF151" i="3"/>
  <c r="BI150" i="3"/>
  <c r="BH150" i="3"/>
  <c r="BG150" i="3"/>
  <c r="BE150" i="3"/>
  <c r="AA150" i="3"/>
  <c r="Y150" i="3"/>
  <c r="W150" i="3"/>
  <c r="BK150" i="3"/>
  <c r="N150" i="3"/>
  <c r="BF150" i="3" s="1"/>
  <c r="BI149" i="3"/>
  <c r="BH149" i="3"/>
  <c r="BG149" i="3"/>
  <c r="BE149" i="3"/>
  <c r="AA149" i="3"/>
  <c r="Y149" i="3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N148" i="3"/>
  <c r="BF148" i="3" s="1"/>
  <c r="BI147" i="3"/>
  <c r="BH147" i="3"/>
  <c r="BG147" i="3"/>
  <c r="BE147" i="3"/>
  <c r="AA147" i="3"/>
  <c r="Y147" i="3"/>
  <c r="W147" i="3"/>
  <c r="BK147" i="3"/>
  <c r="N147" i="3"/>
  <c r="BF147" i="3"/>
  <c r="BI146" i="3"/>
  <c r="BH146" i="3"/>
  <c r="BG146" i="3"/>
  <c r="BE146" i="3"/>
  <c r="AA146" i="3"/>
  <c r="Y146" i="3"/>
  <c r="W146" i="3"/>
  <c r="BK146" i="3"/>
  <c r="N146" i="3"/>
  <c r="BF146" i="3" s="1"/>
  <c r="BI145" i="3"/>
  <c r="BH145" i="3"/>
  <c r="BG145" i="3"/>
  <c r="BE145" i="3"/>
  <c r="AA145" i="3"/>
  <c r="Y145" i="3"/>
  <c r="W145" i="3"/>
  <c r="BK145" i="3"/>
  <c r="N145" i="3"/>
  <c r="BF145" i="3"/>
  <c r="BI144" i="3"/>
  <c r="BH144" i="3"/>
  <c r="BG144" i="3"/>
  <c r="BE144" i="3"/>
  <c r="AA144" i="3"/>
  <c r="Y144" i="3"/>
  <c r="W144" i="3"/>
  <c r="BK144" i="3"/>
  <c r="N144" i="3"/>
  <c r="BF144" i="3" s="1"/>
  <c r="BI143" i="3"/>
  <c r="BH143" i="3"/>
  <c r="BG143" i="3"/>
  <c r="BE143" i="3"/>
  <c r="AA143" i="3"/>
  <c r="Y143" i="3"/>
  <c r="W143" i="3"/>
  <c r="BK143" i="3"/>
  <c r="N143" i="3"/>
  <c r="BF143" i="3"/>
  <c r="BI142" i="3"/>
  <c r="BH142" i="3"/>
  <c r="BG142" i="3"/>
  <c r="BE142" i="3"/>
  <c r="AA142" i="3"/>
  <c r="Y142" i="3"/>
  <c r="W142" i="3"/>
  <c r="BK142" i="3"/>
  <c r="N142" i="3"/>
  <c r="BF142" i="3" s="1"/>
  <c r="BI141" i="3"/>
  <c r="BH141" i="3"/>
  <c r="BG141" i="3"/>
  <c r="BE141" i="3"/>
  <c r="AA141" i="3"/>
  <c r="Y141" i="3"/>
  <c r="W141" i="3"/>
  <c r="BK141" i="3"/>
  <c r="N141" i="3"/>
  <c r="BF141" i="3"/>
  <c r="BI140" i="3"/>
  <c r="BH140" i="3"/>
  <c r="BG140" i="3"/>
  <c r="BE140" i="3"/>
  <c r="AA140" i="3"/>
  <c r="Y140" i="3"/>
  <c r="W140" i="3"/>
  <c r="BK140" i="3"/>
  <c r="N140" i="3"/>
  <c r="BF140" i="3" s="1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Y138" i="3"/>
  <c r="W138" i="3"/>
  <c r="BK138" i="3"/>
  <c r="N138" i="3"/>
  <c r="BF138" i="3" s="1"/>
  <c r="BI137" i="3"/>
  <c r="BH137" i="3"/>
  <c r="BG137" i="3"/>
  <c r="BE137" i="3"/>
  <c r="AA137" i="3"/>
  <c r="Y137" i="3"/>
  <c r="W137" i="3"/>
  <c r="BK137" i="3"/>
  <c r="N137" i="3"/>
  <c r="BF137" i="3"/>
  <c r="BI136" i="3"/>
  <c r="BH136" i="3"/>
  <c r="BG136" i="3"/>
  <c r="BE136" i="3"/>
  <c r="AA136" i="3"/>
  <c r="Y136" i="3"/>
  <c r="W136" i="3"/>
  <c r="BK136" i="3"/>
  <c r="N136" i="3"/>
  <c r="BF136" i="3" s="1"/>
  <c r="BI135" i="3"/>
  <c r="BH135" i="3"/>
  <c r="BG135" i="3"/>
  <c r="BE135" i="3"/>
  <c r="AA135" i="3"/>
  <c r="Y135" i="3"/>
  <c r="W135" i="3"/>
  <c r="BK135" i="3"/>
  <c r="N135" i="3"/>
  <c r="BF135" i="3"/>
  <c r="BI134" i="3"/>
  <c r="BH134" i="3"/>
  <c r="BG134" i="3"/>
  <c r="BE134" i="3"/>
  <c r="AA134" i="3"/>
  <c r="Y134" i="3"/>
  <c r="W134" i="3"/>
  <c r="BK134" i="3"/>
  <c r="N134" i="3"/>
  <c r="BF134" i="3" s="1"/>
  <c r="BI133" i="3"/>
  <c r="BH133" i="3"/>
  <c r="BG133" i="3"/>
  <c r="BE133" i="3"/>
  <c r="AA133" i="3"/>
  <c r="Y133" i="3"/>
  <c r="W133" i="3"/>
  <c r="BK133" i="3"/>
  <c r="N133" i="3"/>
  <c r="BF133" i="3"/>
  <c r="BI132" i="3"/>
  <c r="BH132" i="3"/>
  <c r="BG132" i="3"/>
  <c r="BE132" i="3"/>
  <c r="AA132" i="3"/>
  <c r="Y132" i="3"/>
  <c r="W132" i="3"/>
  <c r="BK132" i="3"/>
  <c r="N132" i="3"/>
  <c r="BF132" i="3" s="1"/>
  <c r="BI131" i="3"/>
  <c r="BH131" i="3"/>
  <c r="BG131" i="3"/>
  <c r="H34" i="3" s="1"/>
  <c r="BB89" i="1" s="1"/>
  <c r="BE131" i="3"/>
  <c r="AA131" i="3"/>
  <c r="Y131" i="3"/>
  <c r="W131" i="3"/>
  <c r="BK131" i="3"/>
  <c r="N131" i="3"/>
  <c r="BF131" i="3"/>
  <c r="BI130" i="3"/>
  <c r="H36" i="3" s="1"/>
  <c r="BD89" i="1" s="1"/>
  <c r="BH130" i="3"/>
  <c r="BG130" i="3"/>
  <c r="BE130" i="3"/>
  <c r="AA130" i="3"/>
  <c r="Y130" i="3"/>
  <c r="W130" i="3"/>
  <c r="BK130" i="3"/>
  <c r="N130" i="3"/>
  <c r="BF130" i="3" s="1"/>
  <c r="BI129" i="3"/>
  <c r="BH129" i="3"/>
  <c r="BG129" i="3"/>
  <c r="BE129" i="3"/>
  <c r="AA129" i="3"/>
  <c r="AA128" i="3"/>
  <c r="AA127" i="3" s="1"/>
  <c r="AA126" i="3"/>
  <c r="Y129" i="3"/>
  <c r="Y128" i="3"/>
  <c r="Y127" i="3" s="1"/>
  <c r="Y126" i="3" s="1"/>
  <c r="W129" i="3"/>
  <c r="W128" i="3"/>
  <c r="W127" i="3" s="1"/>
  <c r="W126" i="3"/>
  <c r="AU89" i="1" s="1"/>
  <c r="BK129" i="3"/>
  <c r="N129" i="3"/>
  <c r="BF129" i="3" s="1"/>
  <c r="F122" i="3"/>
  <c r="F120" i="3"/>
  <c r="F118" i="3"/>
  <c r="M28" i="3"/>
  <c r="AS89" i="1" s="1"/>
  <c r="F83" i="3"/>
  <c r="F81" i="3"/>
  <c r="F79" i="3"/>
  <c r="O15" i="3"/>
  <c r="E15" i="3"/>
  <c r="F123" i="3" s="1"/>
  <c r="O14" i="3"/>
  <c r="F6" i="3"/>
  <c r="F78" i="3" s="1"/>
  <c r="F117" i="3"/>
  <c r="AY88" i="1"/>
  <c r="AX88" i="1"/>
  <c r="BI259" i="2"/>
  <c r="BH259" i="2"/>
  <c r="BG259" i="2"/>
  <c r="BE259" i="2"/>
  <c r="AA259" i="2"/>
  <c r="AA258" i="2" s="1"/>
  <c r="Y259" i="2"/>
  <c r="Y258" i="2" s="1"/>
  <c r="W259" i="2"/>
  <c r="W258" i="2" s="1"/>
  <c r="BK259" i="2"/>
  <c r="BK258" i="2" s="1"/>
  <c r="N258" i="2" s="1"/>
  <c r="N104" i="2" s="1"/>
  <c r="N259" i="2"/>
  <c r="BF259" i="2"/>
  <c r="BI257" i="2"/>
  <c r="BH257" i="2"/>
  <c r="BG257" i="2"/>
  <c r="BE257" i="2"/>
  <c r="AA257" i="2"/>
  <c r="AA256" i="2" s="1"/>
  <c r="AA255" i="2" s="1"/>
  <c r="Y257" i="2"/>
  <c r="Y256" i="2"/>
  <c r="Y255" i="2" s="1"/>
  <c r="W257" i="2"/>
  <c r="W256" i="2" s="1"/>
  <c r="W255" i="2" s="1"/>
  <c r="BK257" i="2"/>
  <c r="BK256" i="2"/>
  <c r="N256" i="2" s="1"/>
  <c r="N103" i="2" s="1"/>
  <c r="N257" i="2"/>
  <c r="BF257" i="2" s="1"/>
  <c r="BI254" i="2"/>
  <c r="BH254" i="2"/>
  <c r="BG254" i="2"/>
  <c r="BE254" i="2"/>
  <c r="AA254" i="2"/>
  <c r="Y254" i="2"/>
  <c r="W254" i="2"/>
  <c r="BK254" i="2"/>
  <c r="N254" i="2"/>
  <c r="BF254" i="2" s="1"/>
  <c r="BI253" i="2"/>
  <c r="BH253" i="2"/>
  <c r="BG253" i="2"/>
  <c r="BE253" i="2"/>
  <c r="AA253" i="2"/>
  <c r="Y253" i="2"/>
  <c r="W253" i="2"/>
  <c r="BK253" i="2"/>
  <c r="N253" i="2"/>
  <c r="BF253" i="2" s="1"/>
  <c r="BI252" i="2"/>
  <c r="BH252" i="2"/>
  <c r="BG252" i="2"/>
  <c r="BE252" i="2"/>
  <c r="AA252" i="2"/>
  <c r="Y252" i="2"/>
  <c r="W252" i="2"/>
  <c r="BK252" i="2"/>
  <c r="N252" i="2"/>
  <c r="BF252" i="2" s="1"/>
  <c r="BI251" i="2"/>
  <c r="BH251" i="2"/>
  <c r="BG251" i="2"/>
  <c r="BE251" i="2"/>
  <c r="AA251" i="2"/>
  <c r="Y251" i="2"/>
  <c r="W251" i="2"/>
  <c r="BK251" i="2"/>
  <c r="N251" i="2"/>
  <c r="BF251" i="2" s="1"/>
  <c r="BI250" i="2"/>
  <c r="BH250" i="2"/>
  <c r="BG250" i="2"/>
  <c r="BE250" i="2"/>
  <c r="AA250" i="2"/>
  <c r="Y250" i="2"/>
  <c r="W250" i="2"/>
  <c r="BK250" i="2"/>
  <c r="N250" i="2"/>
  <c r="BF250" i="2" s="1"/>
  <c r="BI249" i="2"/>
  <c r="BH249" i="2"/>
  <c r="BG249" i="2"/>
  <c r="BE249" i="2"/>
  <c r="AA249" i="2"/>
  <c r="Y249" i="2"/>
  <c r="W249" i="2"/>
  <c r="BK249" i="2"/>
  <c r="N249" i="2"/>
  <c r="BF249" i="2" s="1"/>
  <c r="BI248" i="2"/>
  <c r="BH248" i="2"/>
  <c r="BG248" i="2"/>
  <c r="BE248" i="2"/>
  <c r="AA248" i="2"/>
  <c r="Y248" i="2"/>
  <c r="W248" i="2"/>
  <c r="BK248" i="2"/>
  <c r="N248" i="2"/>
  <c r="BF248" i="2" s="1"/>
  <c r="BI247" i="2"/>
  <c r="BH247" i="2"/>
  <c r="BG247" i="2"/>
  <c r="BE247" i="2"/>
  <c r="AA247" i="2"/>
  <c r="Y247" i="2"/>
  <c r="W247" i="2"/>
  <c r="BK247" i="2"/>
  <c r="N247" i="2"/>
  <c r="BF247" i="2" s="1"/>
  <c r="BI246" i="2"/>
  <c r="BH246" i="2"/>
  <c r="BG246" i="2"/>
  <c r="BE246" i="2"/>
  <c r="AA246" i="2"/>
  <c r="Y246" i="2"/>
  <c r="W246" i="2"/>
  <c r="BK246" i="2"/>
  <c r="N246" i="2"/>
  <c r="BF246" i="2" s="1"/>
  <c r="BI245" i="2"/>
  <c r="BH245" i="2"/>
  <c r="BG245" i="2"/>
  <c r="BE245" i="2"/>
  <c r="AA245" i="2"/>
  <c r="Y245" i="2"/>
  <c r="W245" i="2"/>
  <c r="BK245" i="2"/>
  <c r="N245" i="2"/>
  <c r="BF245" i="2" s="1"/>
  <c r="BI244" i="2"/>
  <c r="BH244" i="2"/>
  <c r="BG244" i="2"/>
  <c r="BE244" i="2"/>
  <c r="AA244" i="2"/>
  <c r="Y244" i="2"/>
  <c r="W244" i="2"/>
  <c r="BK244" i="2"/>
  <c r="N244" i="2"/>
  <c r="BF244" i="2" s="1"/>
  <c r="BI243" i="2"/>
  <c r="BH243" i="2"/>
  <c r="BG243" i="2"/>
  <c r="BE243" i="2"/>
  <c r="AA243" i="2"/>
  <c r="AA242" i="2" s="1"/>
  <c r="Y243" i="2"/>
  <c r="Y242" i="2" s="1"/>
  <c r="W243" i="2"/>
  <c r="W242" i="2" s="1"/>
  <c r="BK243" i="2"/>
  <c r="BK242" i="2" s="1"/>
  <c r="N242" i="2" s="1"/>
  <c r="N101" i="2" s="1"/>
  <c r="N243" i="2"/>
  <c r="BF243" i="2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Y240" i="2"/>
  <c r="W240" i="2"/>
  <c r="BK240" i="2"/>
  <c r="N240" i="2"/>
  <c r="BF240" i="2" s="1"/>
  <c r="BI239" i="2"/>
  <c r="BH239" i="2"/>
  <c r="BG239" i="2"/>
  <c r="BE239" i="2"/>
  <c r="AA239" i="2"/>
  <c r="Y239" i="2"/>
  <c r="W239" i="2"/>
  <c r="BK239" i="2"/>
  <c r="N239" i="2"/>
  <c r="BF239" i="2" s="1"/>
  <c r="BI238" i="2"/>
  <c r="BH238" i="2"/>
  <c r="BG238" i="2"/>
  <c r="BE238" i="2"/>
  <c r="AA238" i="2"/>
  <c r="Y238" i="2"/>
  <c r="W238" i="2"/>
  <c r="BK238" i="2"/>
  <c r="N238" i="2"/>
  <c r="BF238" i="2" s="1"/>
  <c r="BI237" i="2"/>
  <c r="BH237" i="2"/>
  <c r="BG237" i="2"/>
  <c r="BE237" i="2"/>
  <c r="AA237" i="2"/>
  <c r="AA236" i="2" s="1"/>
  <c r="Y237" i="2"/>
  <c r="Y236" i="2" s="1"/>
  <c r="W237" i="2"/>
  <c r="BK237" i="2"/>
  <c r="N237" i="2"/>
  <c r="BF237" i="2"/>
  <c r="BI235" i="2"/>
  <c r="BH235" i="2"/>
  <c r="BG235" i="2"/>
  <c r="BE235" i="2"/>
  <c r="AA235" i="2"/>
  <c r="Y235" i="2"/>
  <c r="W235" i="2"/>
  <c r="BK235" i="2"/>
  <c r="N235" i="2"/>
  <c r="BF235" i="2" s="1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Y232" i="2"/>
  <c r="W232" i="2"/>
  <c r="BK232" i="2"/>
  <c r="N232" i="2"/>
  <c r="BF232" i="2" s="1"/>
  <c r="BI231" i="2"/>
  <c r="BH231" i="2"/>
  <c r="BG231" i="2"/>
  <c r="BE231" i="2"/>
  <c r="AA231" i="2"/>
  <c r="Y231" i="2"/>
  <c r="W231" i="2"/>
  <c r="BK231" i="2"/>
  <c r="N231" i="2"/>
  <c r="BF231" i="2" s="1"/>
  <c r="BI230" i="2"/>
  <c r="BH230" i="2"/>
  <c r="BG230" i="2"/>
  <c r="BE230" i="2"/>
  <c r="AA230" i="2"/>
  <c r="Y230" i="2"/>
  <c r="W230" i="2"/>
  <c r="BK230" i="2"/>
  <c r="N230" i="2"/>
  <c r="BF230" i="2" s="1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N228" i="2"/>
  <c r="BF228" i="2" s="1"/>
  <c r="BI227" i="2"/>
  <c r="BH227" i="2"/>
  <c r="BG227" i="2"/>
  <c r="BE227" i="2"/>
  <c r="AA227" i="2"/>
  <c r="Y227" i="2"/>
  <c r="W227" i="2"/>
  <c r="BK227" i="2"/>
  <c r="N227" i="2"/>
  <c r="BF227" i="2" s="1"/>
  <c r="BI226" i="2"/>
  <c r="BH226" i="2"/>
  <c r="BG226" i="2"/>
  <c r="BE226" i="2"/>
  <c r="AA226" i="2"/>
  <c r="Y226" i="2"/>
  <c r="W226" i="2"/>
  <c r="BK226" i="2"/>
  <c r="N226" i="2"/>
  <c r="BF226" i="2" s="1"/>
  <c r="BI225" i="2"/>
  <c r="BH225" i="2"/>
  <c r="BG225" i="2"/>
  <c r="BE225" i="2"/>
  <c r="AA225" i="2"/>
  <c r="Y225" i="2"/>
  <c r="W225" i="2"/>
  <c r="BK225" i="2"/>
  <c r="N225" i="2"/>
  <c r="BF225" i="2" s="1"/>
  <c r="BI224" i="2"/>
  <c r="BH224" i="2"/>
  <c r="BG224" i="2"/>
  <c r="BE224" i="2"/>
  <c r="AA224" i="2"/>
  <c r="Y224" i="2"/>
  <c r="W224" i="2"/>
  <c r="BK224" i="2"/>
  <c r="BK222" i="2" s="1"/>
  <c r="N224" i="2"/>
  <c r="BF224" i="2" s="1"/>
  <c r="BI223" i="2"/>
  <c r="BH223" i="2"/>
  <c r="BG223" i="2"/>
  <c r="BE223" i="2"/>
  <c r="AA223" i="2"/>
  <c r="AA222" i="2" s="1"/>
  <c r="AA221" i="2" s="1"/>
  <c r="Y223" i="2"/>
  <c r="Y222" i="2"/>
  <c r="Y221" i="2" s="1"/>
  <c r="W223" i="2"/>
  <c r="W222" i="2" s="1"/>
  <c r="BK223" i="2"/>
  <c r="N223" i="2"/>
  <c r="BF223" i="2" s="1"/>
  <c r="BI220" i="2"/>
  <c r="BH220" i="2"/>
  <c r="BG220" i="2"/>
  <c r="BE220" i="2"/>
  <c r="AA220" i="2"/>
  <c r="AA219" i="2" s="1"/>
  <c r="Y220" i="2"/>
  <c r="Y219" i="2" s="1"/>
  <c r="W220" i="2"/>
  <c r="W219" i="2" s="1"/>
  <c r="BK220" i="2"/>
  <c r="BK219" i="2" s="1"/>
  <c r="N219" i="2"/>
  <c r="N97" i="2" s="1"/>
  <c r="N220" i="2"/>
  <c r="BF220" i="2"/>
  <c r="BI218" i="2"/>
  <c r="BH218" i="2"/>
  <c r="BG218" i="2"/>
  <c r="BE218" i="2"/>
  <c r="AA218" i="2"/>
  <c r="Y218" i="2"/>
  <c r="W218" i="2"/>
  <c r="BK218" i="2"/>
  <c r="N218" i="2"/>
  <c r="BF218" i="2" s="1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 s="1"/>
  <c r="BI215" i="2"/>
  <c r="BH215" i="2"/>
  <c r="BG215" i="2"/>
  <c r="BE215" i="2"/>
  <c r="AA215" i="2"/>
  <c r="Y215" i="2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N214" i="2"/>
  <c r="BF214" i="2" s="1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 s="1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 s="1"/>
  <c r="BI209" i="2"/>
  <c r="BH209" i="2"/>
  <c r="BG209" i="2"/>
  <c r="BE209" i="2"/>
  <c r="AA209" i="2"/>
  <c r="Y209" i="2"/>
  <c r="W209" i="2"/>
  <c r="BK209" i="2"/>
  <c r="N209" i="2"/>
  <c r="BF209" i="2" s="1"/>
  <c r="BI208" i="2"/>
  <c r="BH208" i="2"/>
  <c r="BG208" i="2"/>
  <c r="BE208" i="2"/>
  <c r="AA208" i="2"/>
  <c r="Y208" i="2"/>
  <c r="W208" i="2"/>
  <c r="BK208" i="2"/>
  <c r="N208" i="2"/>
  <c r="BF208" i="2" s="1"/>
  <c r="BI207" i="2"/>
  <c r="BH207" i="2"/>
  <c r="BG207" i="2"/>
  <c r="BE207" i="2"/>
  <c r="AA207" i="2"/>
  <c r="AA206" i="2" s="1"/>
  <c r="Y207" i="2"/>
  <c r="Y206" i="2" s="1"/>
  <c r="W207" i="2"/>
  <c r="W206" i="2" s="1"/>
  <c r="BK207" i="2"/>
  <c r="N207" i="2"/>
  <c r="BF207" i="2"/>
  <c r="BI205" i="2"/>
  <c r="BH205" i="2"/>
  <c r="BG205" i="2"/>
  <c r="BE205" i="2"/>
  <c r="AA205" i="2"/>
  <c r="Y205" i="2"/>
  <c r="W205" i="2"/>
  <c r="BK205" i="2"/>
  <c r="N205" i="2"/>
  <c r="BF205" i="2" s="1"/>
  <c r="BI204" i="2"/>
  <c r="BH204" i="2"/>
  <c r="BG204" i="2"/>
  <c r="BE204" i="2"/>
  <c r="AA204" i="2"/>
  <c r="Y204" i="2"/>
  <c r="W204" i="2"/>
  <c r="BK204" i="2"/>
  <c r="N204" i="2"/>
  <c r="BF204" i="2" s="1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 s="1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AA199" i="2" s="1"/>
  <c r="Y200" i="2"/>
  <c r="Y199" i="2" s="1"/>
  <c r="W200" i="2"/>
  <c r="BK200" i="2"/>
  <c r="BK199" i="2" s="1"/>
  <c r="N199" i="2" s="1"/>
  <c r="N95" i="2" s="1"/>
  <c r="N200" i="2"/>
  <c r="BF200" i="2"/>
  <c r="BI198" i="2"/>
  <c r="BH198" i="2"/>
  <c r="BG198" i="2"/>
  <c r="BE198" i="2"/>
  <c r="AA198" i="2"/>
  <c r="Y198" i="2"/>
  <c r="W198" i="2"/>
  <c r="BK198" i="2"/>
  <c r="N198" i="2"/>
  <c r="BF198" i="2" s="1"/>
  <c r="BI197" i="2"/>
  <c r="BH197" i="2"/>
  <c r="BG197" i="2"/>
  <c r="BE197" i="2"/>
  <c r="AA197" i="2"/>
  <c r="Y197" i="2"/>
  <c r="W197" i="2"/>
  <c r="BK197" i="2"/>
  <c r="N197" i="2"/>
  <c r="BF197" i="2" s="1"/>
  <c r="BI196" i="2"/>
  <c r="BH196" i="2"/>
  <c r="BG196" i="2"/>
  <c r="BE196" i="2"/>
  <c r="AA196" i="2"/>
  <c r="Y196" i="2"/>
  <c r="W196" i="2"/>
  <c r="BK196" i="2"/>
  <c r="N196" i="2"/>
  <c r="BF196" i="2" s="1"/>
  <c r="BI195" i="2"/>
  <c r="BH195" i="2"/>
  <c r="BG195" i="2"/>
  <c r="BE195" i="2"/>
  <c r="AA195" i="2"/>
  <c r="Y195" i="2"/>
  <c r="W195" i="2"/>
  <c r="BK195" i="2"/>
  <c r="N195" i="2"/>
  <c r="BF195" i="2" s="1"/>
  <c r="BI194" i="2"/>
  <c r="BH194" i="2"/>
  <c r="BG194" i="2"/>
  <c r="BE194" i="2"/>
  <c r="AA194" i="2"/>
  <c r="AA193" i="2" s="1"/>
  <c r="Y194" i="2"/>
  <c r="Y193" i="2" s="1"/>
  <c r="W194" i="2"/>
  <c r="W193" i="2" s="1"/>
  <c r="BK194" i="2"/>
  <c r="N194" i="2"/>
  <c r="BF194" i="2" s="1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 s="1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 s="1"/>
  <c r="BI187" i="2"/>
  <c r="BH187" i="2"/>
  <c r="BG187" i="2"/>
  <c r="BE187" i="2"/>
  <c r="AA187" i="2"/>
  <c r="Y187" i="2"/>
  <c r="W187" i="2"/>
  <c r="BK187" i="2"/>
  <c r="N187" i="2"/>
  <c r="BF187" i="2" s="1"/>
  <c r="BI186" i="2"/>
  <c r="BH186" i="2"/>
  <c r="BG186" i="2"/>
  <c r="BE186" i="2"/>
  <c r="AA186" i="2"/>
  <c r="AA185" i="2" s="1"/>
  <c r="Y186" i="2"/>
  <c r="Y185" i="2" s="1"/>
  <c r="W186" i="2"/>
  <c r="BK186" i="2"/>
  <c r="N186" i="2"/>
  <c r="BF186" i="2" s="1"/>
  <c r="BI184" i="2"/>
  <c r="BH184" i="2"/>
  <c r="BG184" i="2"/>
  <c r="BE184" i="2"/>
  <c r="AA184" i="2"/>
  <c r="AA183" i="2" s="1"/>
  <c r="Y184" i="2"/>
  <c r="Y183" i="2" s="1"/>
  <c r="W184" i="2"/>
  <c r="W183" i="2" s="1"/>
  <c r="BK184" i="2"/>
  <c r="BK183" i="2" s="1"/>
  <c r="N183" i="2" s="1"/>
  <c r="N92" i="2" s="1"/>
  <c r="N184" i="2"/>
  <c r="BF184" i="2"/>
  <c r="BI182" i="2"/>
  <c r="BH182" i="2"/>
  <c r="BG182" i="2"/>
  <c r="BE182" i="2"/>
  <c r="AA182" i="2"/>
  <c r="Y182" i="2"/>
  <c r="W182" i="2"/>
  <c r="BK182" i="2"/>
  <c r="N182" i="2"/>
  <c r="BF182" i="2" s="1"/>
  <c r="BI181" i="2"/>
  <c r="BH181" i="2"/>
  <c r="BG181" i="2"/>
  <c r="BE181" i="2"/>
  <c r="AA181" i="2"/>
  <c r="Y181" i="2"/>
  <c r="W181" i="2"/>
  <c r="BK181" i="2"/>
  <c r="N181" i="2"/>
  <c r="BF181" i="2" s="1"/>
  <c r="BI180" i="2"/>
  <c r="BH180" i="2"/>
  <c r="BG180" i="2"/>
  <c r="BE180" i="2"/>
  <c r="AA180" i="2"/>
  <c r="AA179" i="2" s="1"/>
  <c r="Y180" i="2"/>
  <c r="Y179" i="2" s="1"/>
  <c r="W180" i="2"/>
  <c r="BK180" i="2"/>
  <c r="N180" i="2"/>
  <c r="BF180" i="2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E177" i="2"/>
  <c r="AA177" i="2"/>
  <c r="Y177" i="2"/>
  <c r="W177" i="2"/>
  <c r="BK177" i="2"/>
  <c r="N177" i="2"/>
  <c r="BF177" i="2" s="1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Y174" i="2"/>
  <c r="W174" i="2"/>
  <c r="BK174" i="2"/>
  <c r="N174" i="2"/>
  <c r="BF174" i="2" s="1"/>
  <c r="BI173" i="2"/>
  <c r="BH173" i="2"/>
  <c r="BG173" i="2"/>
  <c r="BE173" i="2"/>
  <c r="AA173" i="2"/>
  <c r="Y173" i="2"/>
  <c r="W173" i="2"/>
  <c r="BK173" i="2"/>
  <c r="N173" i="2"/>
  <c r="BF173" i="2" s="1"/>
  <c r="BI172" i="2"/>
  <c r="BH172" i="2"/>
  <c r="BG172" i="2"/>
  <c r="BE172" i="2"/>
  <c r="AA172" i="2"/>
  <c r="Y172" i="2"/>
  <c r="W172" i="2"/>
  <c r="BK172" i="2"/>
  <c r="N172" i="2"/>
  <c r="BF172" i="2" s="1"/>
  <c r="BI171" i="2"/>
  <c r="BH171" i="2"/>
  <c r="BG171" i="2"/>
  <c r="BE171" i="2"/>
  <c r="AA171" i="2"/>
  <c r="Y171" i="2"/>
  <c r="W171" i="2"/>
  <c r="BK171" i="2"/>
  <c r="N171" i="2"/>
  <c r="BF171" i="2" s="1"/>
  <c r="BI170" i="2"/>
  <c r="BH170" i="2"/>
  <c r="BG170" i="2"/>
  <c r="BE170" i="2"/>
  <c r="AA170" i="2"/>
  <c r="Y170" i="2"/>
  <c r="W170" i="2"/>
  <c r="BK170" i="2"/>
  <c r="N170" i="2"/>
  <c r="BF170" i="2" s="1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E168" i="2"/>
  <c r="AA168" i="2"/>
  <c r="Y168" i="2"/>
  <c r="W168" i="2"/>
  <c r="BK168" i="2"/>
  <c r="N168" i="2"/>
  <c r="BF168" i="2" s="1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 s="1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 s="1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 s="1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E158" i="2"/>
  <c r="AA158" i="2"/>
  <c r="Y158" i="2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 s="1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 s="1"/>
  <c r="BI153" i="2"/>
  <c r="BH153" i="2"/>
  <c r="BG153" i="2"/>
  <c r="BE153" i="2"/>
  <c r="AA153" i="2"/>
  <c r="Y153" i="2"/>
  <c r="W153" i="2"/>
  <c r="BK153" i="2"/>
  <c r="N153" i="2"/>
  <c r="BF153" i="2" s="1"/>
  <c r="BI152" i="2"/>
  <c r="BH152" i="2"/>
  <c r="BG152" i="2"/>
  <c r="BE152" i="2"/>
  <c r="AA152" i="2"/>
  <c r="Y152" i="2"/>
  <c r="W152" i="2"/>
  <c r="BK152" i="2"/>
  <c r="N152" i="2"/>
  <c r="BF152" i="2" s="1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Y150" i="2"/>
  <c r="W150" i="2"/>
  <c r="BK150" i="2"/>
  <c r="N150" i="2"/>
  <c r="BF150" i="2" s="1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N148" i="2"/>
  <c r="BF148" i="2" s="1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 s="1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E144" i="2"/>
  <c r="AA144" i="2"/>
  <c r="Y144" i="2"/>
  <c r="W144" i="2"/>
  <c r="BK144" i="2"/>
  <c r="N144" i="2"/>
  <c r="BF144" i="2" s="1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E142" i="2"/>
  <c r="AA142" i="2"/>
  <c r="Y142" i="2"/>
  <c r="W142" i="2"/>
  <c r="BK142" i="2"/>
  <c r="N142" i="2"/>
  <c r="BF142" i="2" s="1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E140" i="2"/>
  <c r="AA140" i="2"/>
  <c r="Y140" i="2"/>
  <c r="W140" i="2"/>
  <c r="BK140" i="2"/>
  <c r="N140" i="2"/>
  <c r="BF140" i="2" s="1"/>
  <c r="BI139" i="2"/>
  <c r="BH139" i="2"/>
  <c r="BG139" i="2"/>
  <c r="BE139" i="2"/>
  <c r="AA139" i="2"/>
  <c r="Y139" i="2"/>
  <c r="W139" i="2"/>
  <c r="BK139" i="2"/>
  <c r="N139" i="2"/>
  <c r="BF139" i="2" s="1"/>
  <c r="BI138" i="2"/>
  <c r="BH138" i="2"/>
  <c r="BG138" i="2"/>
  <c r="BE138" i="2"/>
  <c r="AA138" i="2"/>
  <c r="Y138" i="2"/>
  <c r="W138" i="2"/>
  <c r="BK138" i="2"/>
  <c r="N138" i="2"/>
  <c r="BF138" i="2" s="1"/>
  <c r="BI137" i="2"/>
  <c r="BH137" i="2"/>
  <c r="BG137" i="2"/>
  <c r="BE137" i="2"/>
  <c r="AA137" i="2"/>
  <c r="Y137" i="2"/>
  <c r="W137" i="2"/>
  <c r="BK137" i="2"/>
  <c r="N137" i="2"/>
  <c r="BF137" i="2" s="1"/>
  <c r="BI136" i="2"/>
  <c r="BH136" i="2"/>
  <c r="BG136" i="2"/>
  <c r="BE136" i="2"/>
  <c r="AA136" i="2"/>
  <c r="Y136" i="2"/>
  <c r="W136" i="2"/>
  <c r="BK136" i="2"/>
  <c r="N136" i="2"/>
  <c r="BF136" i="2" s="1"/>
  <c r="BI135" i="2"/>
  <c r="BH135" i="2"/>
  <c r="BG135" i="2"/>
  <c r="BE135" i="2"/>
  <c r="AA135" i="2"/>
  <c r="Y135" i="2"/>
  <c r="W135" i="2"/>
  <c r="BK135" i="2"/>
  <c r="N135" i="2"/>
  <c r="BF135" i="2" s="1"/>
  <c r="BI134" i="2"/>
  <c r="BH134" i="2"/>
  <c r="BG134" i="2"/>
  <c r="BE134" i="2"/>
  <c r="AA134" i="2"/>
  <c r="Y134" i="2"/>
  <c r="W134" i="2"/>
  <c r="BK134" i="2"/>
  <c r="N134" i="2"/>
  <c r="BF134" i="2"/>
  <c r="BI133" i="2"/>
  <c r="BH133" i="2"/>
  <c r="H35" i="2" s="1"/>
  <c r="BC88" i="1" s="1"/>
  <c r="BG133" i="2"/>
  <c r="BE133" i="2"/>
  <c r="AA133" i="2"/>
  <c r="Y133" i="2"/>
  <c r="W133" i="2"/>
  <c r="BK133" i="2"/>
  <c r="N133" i="2"/>
  <c r="BF133" i="2" s="1"/>
  <c r="BI132" i="2"/>
  <c r="BH132" i="2"/>
  <c r="BG132" i="2"/>
  <c r="BE132" i="2"/>
  <c r="AA132" i="2"/>
  <c r="Y132" i="2"/>
  <c r="W132" i="2"/>
  <c r="BK132" i="2"/>
  <c r="N132" i="2"/>
  <c r="BF132" i="2" s="1"/>
  <c r="BI131" i="2"/>
  <c r="BH131" i="2"/>
  <c r="BG131" i="2"/>
  <c r="BE131" i="2"/>
  <c r="AA131" i="2"/>
  <c r="Y131" i="2"/>
  <c r="W131" i="2"/>
  <c r="BK131" i="2"/>
  <c r="N131" i="2"/>
  <c r="BF131" i="2" s="1"/>
  <c r="BI130" i="2"/>
  <c r="BH130" i="2"/>
  <c r="BG130" i="2"/>
  <c r="BE130" i="2"/>
  <c r="AA130" i="2"/>
  <c r="Y130" i="2"/>
  <c r="W130" i="2"/>
  <c r="BK130" i="2"/>
  <c r="N130" i="2"/>
  <c r="BF130" i="2"/>
  <c r="BI129" i="2"/>
  <c r="BH129" i="2"/>
  <c r="BG129" i="2"/>
  <c r="BE129" i="2"/>
  <c r="AA129" i="2"/>
  <c r="Y129" i="2"/>
  <c r="W129" i="2"/>
  <c r="BK129" i="2"/>
  <c r="N129" i="2"/>
  <c r="BF129" i="2" s="1"/>
  <c r="BI128" i="2"/>
  <c r="BH128" i="2"/>
  <c r="BG128" i="2"/>
  <c r="H34" i="2" s="1"/>
  <c r="BB88" i="1" s="1"/>
  <c r="BE128" i="2"/>
  <c r="AA128" i="2"/>
  <c r="AA127" i="2" s="1"/>
  <c r="AA126" i="2" s="1"/>
  <c r="AA125" i="2" s="1"/>
  <c r="Y128" i="2"/>
  <c r="Y127" i="2"/>
  <c r="Y126" i="2" s="1"/>
  <c r="Y125" i="2" s="1"/>
  <c r="W128" i="2"/>
  <c r="W127" i="2"/>
  <c r="BK128" i="2"/>
  <c r="N128" i="2"/>
  <c r="BF128" i="2" s="1"/>
  <c r="M122" i="2"/>
  <c r="M121" i="2"/>
  <c r="F121" i="2"/>
  <c r="F119" i="2"/>
  <c r="F117" i="2"/>
  <c r="M28" i="2"/>
  <c r="AS88" i="1" s="1"/>
  <c r="AS87" i="1" s="1"/>
  <c r="M84" i="2"/>
  <c r="M83" i="2"/>
  <c r="F83" i="2"/>
  <c r="F81" i="2"/>
  <c r="F79" i="2"/>
  <c r="O15" i="2"/>
  <c r="E15" i="2"/>
  <c r="F122" i="2" s="1"/>
  <c r="F84" i="2"/>
  <c r="O14" i="2"/>
  <c r="M119" i="2"/>
  <c r="F6" i="2"/>
  <c r="F78" i="2" s="1"/>
  <c r="F116" i="2"/>
  <c r="AK27" i="1"/>
  <c r="AM83" i="1"/>
  <c r="L83" i="1"/>
  <c r="AM82" i="1"/>
  <c r="L82" i="1"/>
  <c r="AM80" i="1"/>
  <c r="L80" i="1"/>
  <c r="L78" i="1"/>
  <c r="M81" i="2" l="1"/>
  <c r="M118" i="4"/>
  <c r="BK162" i="5"/>
  <c r="N162" i="5" s="1"/>
  <c r="N93" i="5" s="1"/>
  <c r="BK175" i="5"/>
  <c r="H36" i="5"/>
  <c r="BD91" i="1" s="1"/>
  <c r="H32" i="5"/>
  <c r="AZ91" i="1" s="1"/>
  <c r="N241" i="4"/>
  <c r="N102" i="4" s="1"/>
  <c r="BK240" i="4"/>
  <c r="N240" i="4" s="1"/>
  <c r="N101" i="4" s="1"/>
  <c r="M33" i="4"/>
  <c r="AW90" i="1" s="1"/>
  <c r="AT90" i="1" s="1"/>
  <c r="H36" i="4"/>
  <c r="BD90" i="1" s="1"/>
  <c r="H34" i="4"/>
  <c r="BB90" i="1" s="1"/>
  <c r="M33" i="3"/>
  <c r="AW89" i="1" s="1"/>
  <c r="BB87" i="1"/>
  <c r="AX87" i="1" s="1"/>
  <c r="H33" i="3"/>
  <c r="BA89" i="1" s="1"/>
  <c r="BK185" i="2"/>
  <c r="N185" i="2" s="1"/>
  <c r="N93" i="2" s="1"/>
  <c r="BK255" i="2"/>
  <c r="N255" i="2" s="1"/>
  <c r="N102" i="2" s="1"/>
  <c r="BK179" i="2"/>
  <c r="N179" i="2" s="1"/>
  <c r="N91" i="2" s="1"/>
  <c r="BK193" i="2"/>
  <c r="N193" i="2" s="1"/>
  <c r="N94" i="2" s="1"/>
  <c r="BK236" i="2"/>
  <c r="N236" i="2" s="1"/>
  <c r="N100" i="2" s="1"/>
  <c r="BK127" i="2"/>
  <c r="M32" i="2"/>
  <c r="AV88" i="1" s="1"/>
  <c r="H36" i="2"/>
  <c r="BD88" i="1" s="1"/>
  <c r="BD87" i="1" s="1"/>
  <c r="W35" i="1" s="1"/>
  <c r="BK206" i="2"/>
  <c r="N206" i="2" s="1"/>
  <c r="N96" i="2" s="1"/>
  <c r="M33" i="2"/>
  <c r="AW88" i="1" s="1"/>
  <c r="H33" i="2"/>
  <c r="BA88" i="1" s="1"/>
  <c r="N127" i="2"/>
  <c r="N90" i="2" s="1"/>
  <c r="AT88" i="1"/>
  <c r="N222" i="2"/>
  <c r="N99" i="2" s="1"/>
  <c r="BK221" i="2"/>
  <c r="N221" i="2" s="1"/>
  <c r="N98" i="2" s="1"/>
  <c r="H32" i="2"/>
  <c r="AZ88" i="1" s="1"/>
  <c r="W236" i="2"/>
  <c r="W221" i="2" s="1"/>
  <c r="W179" i="2"/>
  <c r="W126" i="2" s="1"/>
  <c r="W125" i="2" s="1"/>
  <c r="AU88" i="1" s="1"/>
  <c r="AU87" i="1" s="1"/>
  <c r="W185" i="2"/>
  <c r="W199" i="2"/>
  <c r="F84" i="3"/>
  <c r="BK128" i="3"/>
  <c r="H32" i="3"/>
  <c r="AZ89" i="1" s="1"/>
  <c r="M32" i="3"/>
  <c r="AV89" i="1" s="1"/>
  <c r="AT89" i="1" s="1"/>
  <c r="H35" i="3"/>
  <c r="BC89" i="1" s="1"/>
  <c r="BC87" i="1" s="1"/>
  <c r="BK203" i="3"/>
  <c r="N203" i="3" s="1"/>
  <c r="N97" i="3" s="1"/>
  <c r="N204" i="3"/>
  <c r="N98" i="3" s="1"/>
  <c r="W125" i="4"/>
  <c r="W124" i="4" s="1"/>
  <c r="AU90" i="1" s="1"/>
  <c r="BK241" i="3"/>
  <c r="N241" i="3" s="1"/>
  <c r="N103" i="3" s="1"/>
  <c r="N242" i="3"/>
  <c r="N104" i="3" s="1"/>
  <c r="N216" i="4"/>
  <c r="N98" i="4" s="1"/>
  <c r="H33" i="4"/>
  <c r="BA90" i="1" s="1"/>
  <c r="AA177" i="4"/>
  <c r="AA125" i="4" s="1"/>
  <c r="AA124" i="4" s="1"/>
  <c r="AA181" i="4"/>
  <c r="BK230" i="4"/>
  <c r="N230" i="4" s="1"/>
  <c r="N100" i="4" s="1"/>
  <c r="M33" i="5"/>
  <c r="AW91" i="1" s="1"/>
  <c r="AT91" i="1" s="1"/>
  <c r="W126" i="5"/>
  <c r="W125" i="5" s="1"/>
  <c r="AU91" i="1" s="1"/>
  <c r="BK174" i="5"/>
  <c r="N174" i="5" s="1"/>
  <c r="N96" i="5" s="1"/>
  <c r="N175" i="5"/>
  <c r="N97" i="5" s="1"/>
  <c r="AA174" i="5"/>
  <c r="AA125" i="5" s="1"/>
  <c r="F78" i="4"/>
  <c r="W181" i="4"/>
  <c r="M119" i="5"/>
  <c r="M81" i="5"/>
  <c r="BK172" i="4"/>
  <c r="N172" i="4" s="1"/>
  <c r="N91" i="4" s="1"/>
  <c r="AA189" i="4"/>
  <c r="AA201" i="4"/>
  <c r="BK224" i="4"/>
  <c r="N224" i="4" s="1"/>
  <c r="N99" i="4" s="1"/>
  <c r="F84" i="5"/>
  <c r="H33" i="5"/>
  <c r="BA91" i="1" s="1"/>
  <c r="BK126" i="5"/>
  <c r="BK211" i="5"/>
  <c r="N211" i="5" s="1"/>
  <c r="N102" i="5" s="1"/>
  <c r="W33" i="1" l="1"/>
  <c r="BK126" i="2"/>
  <c r="AY87" i="1"/>
  <c r="W34" i="1"/>
  <c r="AZ87" i="1"/>
  <c r="BK127" i="3"/>
  <c r="N128" i="3"/>
  <c r="N90" i="3" s="1"/>
  <c r="BK125" i="5"/>
  <c r="N125" i="5" s="1"/>
  <c r="N88" i="5" s="1"/>
  <c r="N126" i="5"/>
  <c r="N89" i="5" s="1"/>
  <c r="BK125" i="4"/>
  <c r="BK215" i="4"/>
  <c r="N215" i="4" s="1"/>
  <c r="N97" i="4" s="1"/>
  <c r="BK125" i="2"/>
  <c r="N125" i="2" s="1"/>
  <c r="N88" i="2" s="1"/>
  <c r="N126" i="2"/>
  <c r="N89" i="2" s="1"/>
  <c r="BA87" i="1"/>
  <c r="N125" i="4" l="1"/>
  <c r="N89" i="4" s="1"/>
  <c r="BK124" i="4"/>
  <c r="N124" i="4" s="1"/>
  <c r="N88" i="4" s="1"/>
  <c r="L108" i="5"/>
  <c r="M27" i="5"/>
  <c r="M30" i="5" s="1"/>
  <c r="AW87" i="1"/>
  <c r="AK32" i="1" s="1"/>
  <c r="W32" i="1"/>
  <c r="BK126" i="3"/>
  <c r="N126" i="3" s="1"/>
  <c r="N88" i="3" s="1"/>
  <c r="N127" i="3"/>
  <c r="N89" i="3" s="1"/>
  <c r="W31" i="1"/>
  <c r="AV87" i="1"/>
  <c r="L108" i="2"/>
  <c r="M27" i="2"/>
  <c r="M30" i="2" s="1"/>
  <c r="AG88" i="1" l="1"/>
  <c r="L38" i="2"/>
  <c r="AG91" i="1"/>
  <c r="AN91" i="1" s="1"/>
  <c r="L38" i="5"/>
  <c r="L109" i="3"/>
  <c r="M27" i="3"/>
  <c r="M30" i="3" s="1"/>
  <c r="M27" i="4"/>
  <c r="M30" i="4" s="1"/>
  <c r="L107" i="4"/>
  <c r="AT87" i="1"/>
  <c r="AK31" i="1"/>
  <c r="AG90" i="1" l="1"/>
  <c r="AN90" i="1" s="1"/>
  <c r="L38" i="4"/>
  <c r="AG89" i="1"/>
  <c r="AN89" i="1" s="1"/>
  <c r="L38" i="3"/>
  <c r="AN88" i="1"/>
  <c r="AG87" i="1" l="1"/>
  <c r="AK26" i="1" l="1"/>
  <c r="AK29" i="1" s="1"/>
  <c r="AK37" i="1" s="1"/>
  <c r="AG95" i="1"/>
  <c r="AN87" i="1"/>
  <c r="AN95" i="1" s="1"/>
</calcChain>
</file>

<file path=xl/sharedStrings.xml><?xml version="1.0" encoding="utf-8"?>
<sst xmlns="http://schemas.openxmlformats.org/spreadsheetml/2006/main" count="6600" uniqueCount="747">
  <si>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</si>
  <si>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</si>
  <si>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</si>
  <si>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</si>
  <si>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</si>
  <si>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</si>
  <si>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</si>
  <si>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</si>
  <si>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</si>
  <si>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</si>
  <si>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</si>
  <si>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v ---  nižšie sa nachádzajú doplnkové a pomocné údaje k zostavám  --- v</t>
  </si>
  <si>
    <t>0,001</t>
  </si>
  <si>
    <t>Kód:</t>
  </si>
  <si>
    <t>Stavba:</t>
  </si>
  <si>
    <t>Vodozádržné opatrenia v obci Močenok</t>
  </si>
  <si>
    <t>JKSO:</t>
  </si>
  <si>
    <t>KS:</t>
  </si>
  <si>
    <t>Miesto:</t>
  </si>
  <si>
    <t>Obec Močenok</t>
  </si>
  <si>
    <t>Dátum:</t>
  </si>
  <si>
    <t>Objednávateľ:</t>
  </si>
  <si>
    <t>IČO:</t>
  </si>
  <si>
    <t>IČO DPH:</t>
  </si>
  <si>
    <t>Zhotoviteľ:</t>
  </si>
  <si>
    <t xml:space="preserve"> </t>
  </si>
  <si>
    <t>Projektant: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</si>
  <si>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</si>
  <si>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</si>
  <si>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</si>
  <si>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</si>
  <si>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</si>
  <si>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</si>
  <si>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</si>
  <si>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</si>
  <si>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</si>
  <si>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</si>
  <si>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</si>
  <si>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</si>
  <si>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</si>
  <si>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</si>
  <si>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</si>
  <si>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</si>
  <si>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</si>
  <si>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</si>
  <si>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</si>
  <si>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</si>
  <si>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</si>
  <si>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</si>
  <si>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</si>
  <si>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</si>
  <si>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</si>
  <si>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</si>
  <si>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</si>
  <si>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</si>
  <si>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</si>
  <si>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</si>
  <si>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</si>
  <si>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</si>
  <si>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</si>
  <si>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</si>
  <si>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</si>
  <si>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</si>
  <si>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</si>
  <si>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</si>
  <si>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</si>
  <si>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</si>
  <si>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</si>
  <si>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</si>
  <si>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</si>
  <si>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</si>
  <si>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</si>
  <si>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{474b2efb-2b71-4a27-83a3-5e1aa826c6a8}</t>
  </si>
  <si>
    <t>{00000000-0000-0000-0000-000000000000}</t>
  </si>
  <si>
    <t>/</t>
  </si>
  <si>
    <t>1</t>
  </si>
  <si>
    <t>SO01 Odvodnenie plochej strechy KD</t>
  </si>
  <si>
    <t>{5093cb2c-b94e-425e-a4a3-5d3940cec2d3}</t>
  </si>
  <si>
    <t>2</t>
  </si>
  <si>
    <t>SO02 Odvodnenie východnej šikmej strechy KD</t>
  </si>
  <si>
    <t>{a09824ad-7a0e-4cd2-9185-79cda76d2858}</t>
  </si>
  <si>
    <t>3</t>
  </si>
  <si>
    <t>SO03 Odvodnenie plochej strechy prístavby KD a chodníka</t>
  </si>
  <si>
    <t>{5f3e8ea4-1f12-4ebe-895a-607db1b7bdac}</t>
  </si>
  <si>
    <t>4</t>
  </si>
  <si>
    <t>SO04 Odvodnenie západnej šikmej strechy KD</t>
  </si>
  <si>
    <t>{553e992c-d76c-4905-bc46-cad14f072ed5}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</si>
  <si>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</si>
  <si>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</si>
  <si>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</si>
  <si>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</si>
  <si>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</si>
  <si>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</si>
  <si>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</si>
  <si>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</si>
  <si>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</si>
  <si>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</si>
  <si>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</si>
  <si>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</si>
  <si>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</si>
  <si>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</si>
  <si>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</si>
  <si>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</si>
  <si>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</si>
  <si>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</si>
  <si>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</si>
  <si>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</si>
  <si>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</si>
  <si>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</si>
  <si>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</si>
  <si>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</si>
  <si>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</si>
  <si>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</si>
  <si>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</si>
  <si>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</si>
  <si>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</si>
  <si>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</si>
  <si>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764 - Konštrukcie klampiarske</t>
  </si>
  <si>
    <t>M - Práce a dodávky M</t>
  </si>
  <si>
    <t xml:space="preserve">    21-M - Elektromontáže</t>
  </si>
  <si>
    <t>VRN - Vedľajšie rozpočtové náklady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</si>
  <si>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</si>
  <si>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</si>
  <si>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</si>
  <si>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</si>
  <si>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</si>
  <si>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</si>
  <si>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</si>
  <si>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</si>
  <si>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</si>
  <si>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</si>
  <si>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</si>
  <si>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</si>
  <si>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</si>
  <si>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</si>
  <si>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</si>
  <si>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</si>
  <si>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</si>
  <si>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111101101</t>
  </si>
  <si>
    <t>Odstránenie travín a tŕstia s príp. premiestnením a uložením na hromady do 50 m, pri celkovej ploche do 1000m2</t>
  </si>
  <si>
    <t>m2</t>
  </si>
  <si>
    <t>1667454039</t>
  </si>
  <si>
    <t>113107142</t>
  </si>
  <si>
    <t>Odstránenie krytu asfaltového v ploche do 200 m2, hr. nad 50 do 100 mm,  -0,18100t</t>
  </si>
  <si>
    <t>1584701140</t>
  </si>
  <si>
    <t>113206111</t>
  </si>
  <si>
    <t>Vytrhanie obrúb betónových, s vybúraním lôžka, z krajníkov alebo obrubníkov stojatých,  -0,14500t</t>
  </si>
  <si>
    <t>m</t>
  </si>
  <si>
    <t>-6538476</t>
  </si>
  <si>
    <t>113307113</t>
  </si>
  <si>
    <t>Odstránenie podkladu v ploche do 200 m2 z kameniva ťaženého, hr.vrstvy 200 do 300 mm,  -0,50000t</t>
  </si>
  <si>
    <t>-1303923585</t>
  </si>
  <si>
    <t>5</t>
  </si>
  <si>
    <t>113307132</t>
  </si>
  <si>
    <t>Odstránenie podkladu v ploche do 200 m2 z betónu prostého, hr. vrstvy 150 do 300 mm,  -0,50000t</t>
  </si>
  <si>
    <t>657774253</t>
  </si>
  <si>
    <t>6</t>
  </si>
  <si>
    <t>115101200</t>
  </si>
  <si>
    <t>Čerpanie vody na dopravnú výšku do 10 m s priemerným prítokom litrov za minútu do 100 l</t>
  </si>
  <si>
    <t>hod</t>
  </si>
  <si>
    <t>-637501452</t>
  </si>
  <si>
    <t>7</t>
  </si>
  <si>
    <t>115101300</t>
  </si>
  <si>
    <t>Pohotovosť záložnej čerpacej súpravy pre výšku do 10 m, s prítokom litrov za minútu do 100 l</t>
  </si>
  <si>
    <t>deň</t>
  </si>
  <si>
    <t>-1604501788</t>
  </si>
  <si>
    <t>8</t>
  </si>
  <si>
    <t>121101001</t>
  </si>
  <si>
    <t>Odstránenie ornice s vodorov. premiest., na hromady do 50 m hr. do 150 mm</t>
  </si>
  <si>
    <t>m3</t>
  </si>
  <si>
    <t>-1619181818</t>
  </si>
  <si>
    <t>9</t>
  </si>
  <si>
    <t>131201201</t>
  </si>
  <si>
    <t>Výkop zapaženej jamy v hornine 3, do 100 m3</t>
  </si>
  <si>
    <t>1017847423</t>
  </si>
  <si>
    <t>10</t>
  </si>
  <si>
    <t>131201209</t>
  </si>
  <si>
    <t>Príplatok za lepivosť pri hĺbení zapažených jám a zárezov s urovnaním dna v hornine 3</t>
  </si>
  <si>
    <t>1554443829</t>
  </si>
  <si>
    <t>11</t>
  </si>
  <si>
    <t>132201201</t>
  </si>
  <si>
    <t>Výkop ryhy šírky 600-2000mm horn.3 do 100m3</t>
  </si>
  <si>
    <t>1339629927</t>
  </si>
  <si>
    <t>12</t>
  </si>
  <si>
    <t>132201209</t>
  </si>
  <si>
    <t>Príplatok k cenám za lepivosť pri hĺbení rýh š. nad 600 do 2 000 mm zapaž. i nezapažených, s urovnaním dna v hornine 3</t>
  </si>
  <si>
    <t>1451172431</t>
  </si>
  <si>
    <t>13</t>
  </si>
  <si>
    <t>151101102</t>
  </si>
  <si>
    <t>Paženie a rozopretie stien rýh pre podzemné vedenie, príložné do 4 m</t>
  </si>
  <si>
    <t>1911861922</t>
  </si>
  <si>
    <t>14</t>
  </si>
  <si>
    <t>151101112</t>
  </si>
  <si>
    <t>Odstránenie paženia rýh pre podzemné vedenie, príložné hĺbky do 4 m</t>
  </si>
  <si>
    <t>1311563558</t>
  </si>
  <si>
    <t>15</t>
  </si>
  <si>
    <t>161101501</t>
  </si>
  <si>
    <t>Zvislé premiestnenie výkopku z horniny I až IV</t>
  </si>
  <si>
    <t>-1240711078</t>
  </si>
  <si>
    <t>16</t>
  </si>
  <si>
    <t>162201102</t>
  </si>
  <si>
    <t>Vodorovné premiestnenie výkopku z horniny 1-4 nad 20-50m</t>
  </si>
  <si>
    <t>-154400140</t>
  </si>
  <si>
    <t>17</t>
  </si>
  <si>
    <t>162401102</t>
  </si>
  <si>
    <t>Vodorovné premiestnenie výkopku  po spevnenej ceste z  horniny tr.1-4, do 100 m3 na vzdialenosť do 2000 m</t>
  </si>
  <si>
    <t>-1123146980</t>
  </si>
  <si>
    <t>18</t>
  </si>
  <si>
    <t>167101101</t>
  </si>
  <si>
    <t>Nakladanie neuľahnutého výkopku z hornín tr.1-4 do 100 m3</t>
  </si>
  <si>
    <t>-192666399</t>
  </si>
  <si>
    <t>19</t>
  </si>
  <si>
    <t>171201101</t>
  </si>
  <si>
    <t>Uloženie sypaniny do násypov s rozprestretím sypaniny vo vrstvách a s hrubým urovnaním nezhutnených</t>
  </si>
  <si>
    <t>1729883006</t>
  </si>
  <si>
    <t>174101001</t>
  </si>
  <si>
    <t>Zásyp sypaninou so zhutnením jám, šachiet, rýh, zárezov alebo okolo objektov do 100 m3</t>
  </si>
  <si>
    <t>-759404499</t>
  </si>
  <si>
    <t>21</t>
  </si>
  <si>
    <t>M</t>
  </si>
  <si>
    <t>581530000100</t>
  </si>
  <si>
    <t>Piesok technický filtračný</t>
  </si>
  <si>
    <t>t</t>
  </si>
  <si>
    <t>1019582741</t>
  </si>
  <si>
    <t>22</t>
  </si>
  <si>
    <t>175101102</t>
  </si>
  <si>
    <t>Obsyp potrubia sypaninou z vhodných hornín 1 až 4 s prehodením sypaniny</t>
  </si>
  <si>
    <t>258321042</t>
  </si>
  <si>
    <t>23</t>
  </si>
  <si>
    <t>583310002700</t>
  </si>
  <si>
    <t>Štrkopiesok frakcia 0-4 mm, STN EN 12620 + A1</t>
  </si>
  <si>
    <t>-972382261</t>
  </si>
  <si>
    <t>24</t>
  </si>
  <si>
    <t>583310000900</t>
  </si>
  <si>
    <t>Kamenivo ťažené hrubé frakcia 4-8 mm, STN EN 12620</t>
  </si>
  <si>
    <t>-1604595570</t>
  </si>
  <si>
    <t>25</t>
  </si>
  <si>
    <t>175101202</t>
  </si>
  <si>
    <t>Obsyp objektov sypaninou z vhodných hornín 1 až 4 s prehodením sypaniny</t>
  </si>
  <si>
    <t>452208425</t>
  </si>
  <si>
    <t>26</t>
  </si>
  <si>
    <t>583990003500</t>
  </si>
  <si>
    <t>Kamenivo dunajské, okrasné fr. 16-32mm</t>
  </si>
  <si>
    <t>446147852</t>
  </si>
  <si>
    <t>27</t>
  </si>
  <si>
    <t>175203101</t>
  </si>
  <si>
    <t>Prísyp geotextílie na objektoch vodných stavieb so sklonom do 1:5</t>
  </si>
  <si>
    <t>115511512</t>
  </si>
  <si>
    <t>28</t>
  </si>
  <si>
    <t>180404111</t>
  </si>
  <si>
    <t>Založenie trávnika výsevom na vrstve ornice</t>
  </si>
  <si>
    <t>33102490</t>
  </si>
  <si>
    <t>29</t>
  </si>
  <si>
    <t>005720001500</t>
  </si>
  <si>
    <t>Osivá tráv - výber trávových semien</t>
  </si>
  <si>
    <t>kg</t>
  </si>
  <si>
    <t>879245121</t>
  </si>
  <si>
    <t>30</t>
  </si>
  <si>
    <t>181101102</t>
  </si>
  <si>
    <t>Úprava pláne v zárezoch v hornine 1-4 so zhutnením</t>
  </si>
  <si>
    <t>1518749516</t>
  </si>
  <si>
    <t>31</t>
  </si>
  <si>
    <t>181301101</t>
  </si>
  <si>
    <t>Rozprestretie ornice v rovine, plocha do 500 m2, hr.do 100 mm</t>
  </si>
  <si>
    <t>-763467738</t>
  </si>
  <si>
    <t>32</t>
  </si>
  <si>
    <t>181301101.1</t>
  </si>
  <si>
    <t>Rozprestretie pôdneho substrátu v rovine, hr.do 100 mm</t>
  </si>
  <si>
    <t>-943713261</t>
  </si>
  <si>
    <t>33</t>
  </si>
  <si>
    <t>103110000100R</t>
  </si>
  <si>
    <t>Extenzívny strešný substrát</t>
  </si>
  <si>
    <t>-321845259</t>
  </si>
  <si>
    <t>34</t>
  </si>
  <si>
    <t>181301103</t>
  </si>
  <si>
    <t>Rozprestretie pôdneho substrátu v rovine, hr.do 200 mm</t>
  </si>
  <si>
    <t>-1900804425</t>
  </si>
  <si>
    <t>35</t>
  </si>
  <si>
    <t>103110000100.1</t>
  </si>
  <si>
    <t>Zahradnícky substrát</t>
  </si>
  <si>
    <t>269054406</t>
  </si>
  <si>
    <t>36</t>
  </si>
  <si>
    <t>183101111</t>
  </si>
  <si>
    <t>Hĺbenie jamky v rovine alebo na svahu do 1:5, objem do 0,01 m3</t>
  </si>
  <si>
    <t>ks</t>
  </si>
  <si>
    <t>-2027698153</t>
  </si>
  <si>
    <t>37</t>
  </si>
  <si>
    <t>183204111</t>
  </si>
  <si>
    <t xml:space="preserve">Výsadba kvetín do pripravovanej pôdy so zaliatím </t>
  </si>
  <si>
    <t>1188516593</t>
  </si>
  <si>
    <t>38</t>
  </si>
  <si>
    <t>026550001500.1</t>
  </si>
  <si>
    <t>Rozchodník prudký</t>
  </si>
  <si>
    <t>-1327169213</t>
  </si>
  <si>
    <t>39</t>
  </si>
  <si>
    <t>026550001500.2</t>
  </si>
  <si>
    <t>Rozchodník biely</t>
  </si>
  <si>
    <t>229740490</t>
  </si>
  <si>
    <t>40</t>
  </si>
  <si>
    <t>026550001500.3</t>
  </si>
  <si>
    <t>Rozchodník himalájsky</t>
  </si>
  <si>
    <t>-692405069</t>
  </si>
  <si>
    <t>41</t>
  </si>
  <si>
    <t>026550001500.4</t>
  </si>
  <si>
    <t>Rozchodník pochybný</t>
  </si>
  <si>
    <t>197814335</t>
  </si>
  <si>
    <t>42</t>
  </si>
  <si>
    <t>026550001500.5</t>
  </si>
  <si>
    <t>Rozchodník kamčatský</t>
  </si>
  <si>
    <t>-814450766</t>
  </si>
  <si>
    <t>43</t>
  </si>
  <si>
    <t>026550001500.6</t>
  </si>
  <si>
    <t>Rozchodník šesťradový</t>
  </si>
  <si>
    <t>-1461898262</t>
  </si>
  <si>
    <t>44</t>
  </si>
  <si>
    <t>026550001500.7</t>
  </si>
  <si>
    <t>Záružlie močiarne, 5-10 cm</t>
  </si>
  <si>
    <t>1753076661</t>
  </si>
  <si>
    <t>45</t>
  </si>
  <si>
    <t>026550001500.8</t>
  </si>
  <si>
    <t>Puškvorec obyčajný</t>
  </si>
  <si>
    <t>425290023</t>
  </si>
  <si>
    <t>46</t>
  </si>
  <si>
    <t>026550001500.9</t>
  </si>
  <si>
    <t>Kosatec sibírsky, 20-30 cm</t>
  </si>
  <si>
    <t>-1308066176</t>
  </si>
  <si>
    <t>47</t>
  </si>
  <si>
    <t>184921116</t>
  </si>
  <si>
    <t>Položenie mulčovacej kôry v rovine alebo na svahu do 1:5</t>
  </si>
  <si>
    <t>1727358933</t>
  </si>
  <si>
    <t>48</t>
  </si>
  <si>
    <t>055410000100</t>
  </si>
  <si>
    <t>Mulčovacia kôra</t>
  </si>
  <si>
    <t>l</t>
  </si>
  <si>
    <t>-1807487612</t>
  </si>
  <si>
    <t>49</t>
  </si>
  <si>
    <t>185803111</t>
  </si>
  <si>
    <t>Ošetrenie trávnika v rovine alebo na svahu do 1:5</t>
  </si>
  <si>
    <t>440237250</t>
  </si>
  <si>
    <t>50</t>
  </si>
  <si>
    <t>185804311</t>
  </si>
  <si>
    <t>Zaliatie rastlín vodou, plochy jednotlivo do 20 m2</t>
  </si>
  <si>
    <t>-271660818</t>
  </si>
  <si>
    <t>51</t>
  </si>
  <si>
    <t>185851111</t>
  </si>
  <si>
    <t>Dovoz vody pre zálievku rastlín na vzdialenosť do 6000 m</t>
  </si>
  <si>
    <t>1875116169</t>
  </si>
  <si>
    <t>52</t>
  </si>
  <si>
    <t>211971121</t>
  </si>
  <si>
    <t>Zhotov. oplášt. výplne z geotext. v ryhe alebo v záreze pri rozvinutej šírke oplášt. od 0 do 2, 5 m</t>
  </si>
  <si>
    <t>762712689</t>
  </si>
  <si>
    <t>53</t>
  </si>
  <si>
    <t>693110001200</t>
  </si>
  <si>
    <t>Geotextília polypropylénová 300g/mm2, šírka 1,27; 1,75-3,5 m, dĺžka 20-60; 90 m, hrúbka 2,7 mm, netkaná</t>
  </si>
  <si>
    <t>1605681200</t>
  </si>
  <si>
    <t>54</t>
  </si>
  <si>
    <t>212752127</t>
  </si>
  <si>
    <t>Trativody z flexodrenážnych rúr DN 160</t>
  </si>
  <si>
    <t>942914476</t>
  </si>
  <si>
    <t>55</t>
  </si>
  <si>
    <t>310235251</t>
  </si>
  <si>
    <t>Zamurovanie otvoru s plochou do 0,0225m2 v murive nadzákladného tehlami nad 300 do 450mm</t>
  </si>
  <si>
    <t>1699475507</t>
  </si>
  <si>
    <t>56</t>
  </si>
  <si>
    <t>430321315</t>
  </si>
  <si>
    <t>Schodiskové konštrukcie, betón železový tr. C 20/25</t>
  </si>
  <si>
    <t>1172026203</t>
  </si>
  <si>
    <t>57</t>
  </si>
  <si>
    <t>430362021</t>
  </si>
  <si>
    <t>Výstuž schodiskových konštrukcií zo zváraných sietí z drôtov typu KARI</t>
  </si>
  <si>
    <t>2014791447</t>
  </si>
  <si>
    <t>58</t>
  </si>
  <si>
    <t>433351131</t>
  </si>
  <si>
    <t>Debnenie - schodníc pôdorysne priamočiarych zhotovenie</t>
  </si>
  <si>
    <t>439507660</t>
  </si>
  <si>
    <t>59</t>
  </si>
  <si>
    <t>433351132</t>
  </si>
  <si>
    <t>Debnenie - vrátane podpernej konštrukcie - schodníc pôdorysne priamočiarych odstránenie</t>
  </si>
  <si>
    <t>-706424192</t>
  </si>
  <si>
    <t>60</t>
  </si>
  <si>
    <t>451573111</t>
  </si>
  <si>
    <t>Lôžko pod potrubie, stoky a drobné objekty, v otvorenom výkope z piesku a štrkopiesku do 4mm</t>
  </si>
  <si>
    <t>-789146847</t>
  </si>
  <si>
    <t>61</t>
  </si>
  <si>
    <t>457971111</t>
  </si>
  <si>
    <t>Zriadenie vrstvy z retenčnej geotextílie s presahom, so sklonom do 1:5, šírky geotextílie do 3 m</t>
  </si>
  <si>
    <t>-1022483091</t>
  </si>
  <si>
    <t>62</t>
  </si>
  <si>
    <t>693660000100R</t>
  </si>
  <si>
    <t xml:space="preserve">Georetenčná textília z recyklovaných textílnych polyesterových vlákien 600x1200mm, hrúbka 15mm, netkaná, opakovateľne recyklovateľná, retencia vody 16 l/m2, (dve vrstvy, celková hrubka 30mm)   </t>
  </si>
  <si>
    <t>-48288759</t>
  </si>
  <si>
    <t>63</t>
  </si>
  <si>
    <t>566902223</t>
  </si>
  <si>
    <t>Vyspravenie podkladu po prekopoch inžinierskych sietí plochy nad 15 m2 štrkodrvou, po zhutnení hr. 200 mm</t>
  </si>
  <si>
    <t>-1154203407</t>
  </si>
  <si>
    <t>64</t>
  </si>
  <si>
    <t>583410004300</t>
  </si>
  <si>
    <t>Štrkodrva frakcia 0-32 mm, STN EN 13242</t>
  </si>
  <si>
    <t>-1284607170</t>
  </si>
  <si>
    <t>65</t>
  </si>
  <si>
    <t>567134115</t>
  </si>
  <si>
    <t>Podklad z podkladového betónu PB I tr. C 20/25 hr. 200 mm</t>
  </si>
  <si>
    <t>-870429426</t>
  </si>
  <si>
    <t>66</t>
  </si>
  <si>
    <t>573231111</t>
  </si>
  <si>
    <t>Postrek asfaltový spojovací bez posypu kamenivom z cestnej emulzie v množstve od 0,50 do 0,80 kg/m2</t>
  </si>
  <si>
    <t>473302707</t>
  </si>
  <si>
    <t>67</t>
  </si>
  <si>
    <t>577154251</t>
  </si>
  <si>
    <t>Asfaltový betón vrstva obrusná AC 11 O v pruhu š. do 3 m z modifik. asfaltu tr. I, po zhutnení hr. 60 mm</t>
  </si>
  <si>
    <t>-1698069431</t>
  </si>
  <si>
    <t>68</t>
  </si>
  <si>
    <t>871324004</t>
  </si>
  <si>
    <t>Montáž kanalizačného PP potrubia hladkého plnostenného SN 10 DN 160</t>
  </si>
  <si>
    <t>-1303992092</t>
  </si>
  <si>
    <t>69</t>
  </si>
  <si>
    <t>286140001200</t>
  </si>
  <si>
    <t>Rúra KG 2000 PP, SN 10, DN 160 dĺ. 5 m hladká pre gravitačnú kanalizáciu</t>
  </si>
  <si>
    <t>-398988999</t>
  </si>
  <si>
    <t>70</t>
  </si>
  <si>
    <t>877324004</t>
  </si>
  <si>
    <t>Montáž kanalizačného PP kolena DN 160</t>
  </si>
  <si>
    <t>-331134457</t>
  </si>
  <si>
    <t>71</t>
  </si>
  <si>
    <t>286540069700</t>
  </si>
  <si>
    <t>Koleno KG 2000 PP, DN 160x45° hladké pre gravitačnú kanalizáciu</t>
  </si>
  <si>
    <t>1033656733</t>
  </si>
  <si>
    <t>72</t>
  </si>
  <si>
    <t>892311000</t>
  </si>
  <si>
    <t>Skúška tesnosti kanalizácie D 160</t>
  </si>
  <si>
    <t>1394308290</t>
  </si>
  <si>
    <t>73</t>
  </si>
  <si>
    <t>899721132</t>
  </si>
  <si>
    <t>Označenie kanalizačného potrubia hnedou výstražnou fóliou</t>
  </si>
  <si>
    <t>100652144</t>
  </si>
  <si>
    <t>74</t>
  </si>
  <si>
    <t>916561111</t>
  </si>
  <si>
    <t>Osadenie záhonového alebo parkového obrubníka betón., do lôžka z bet. pros. tr. C 12/15 s bočnou oporou</t>
  </si>
  <si>
    <t>534746363</t>
  </si>
  <si>
    <t>75</t>
  </si>
  <si>
    <t>592170001400</t>
  </si>
  <si>
    <t>Obrubník parkový, lxšxv 500x50x200 mm, sivá</t>
  </si>
  <si>
    <t>117053852</t>
  </si>
  <si>
    <t>76</t>
  </si>
  <si>
    <t>918101111</t>
  </si>
  <si>
    <t>Lôžko pod obrubníky, krajníky alebo obruby z dlažob. kociek z betónu prostého tr. C 12/15</t>
  </si>
  <si>
    <t>1965969483</t>
  </si>
  <si>
    <t>77</t>
  </si>
  <si>
    <t>919735112</t>
  </si>
  <si>
    <t>Rezanie existujúceho asfaltového krytu alebo podkladu hĺbky nad 50 do 100 mm</t>
  </si>
  <si>
    <t>1127774799</t>
  </si>
  <si>
    <t>78</t>
  </si>
  <si>
    <t>919735124</t>
  </si>
  <si>
    <t>Rezanie existujúceho betónového krytu alebo podkladu hĺbky nad 150 do 200 mm</t>
  </si>
  <si>
    <t>2075336958</t>
  </si>
  <si>
    <t>79</t>
  </si>
  <si>
    <t>963042819</t>
  </si>
  <si>
    <t>Búranie akýchkoľvek betónových schodiskových stupňov zhotovených na mieste,  -0,07000t</t>
  </si>
  <si>
    <t>622810883</t>
  </si>
  <si>
    <t>80</t>
  </si>
  <si>
    <t>971036012</t>
  </si>
  <si>
    <t>Jadrové vrty diamantovými korunkami do D 130 mm do stien - murivo tehlové -0,00021t</t>
  </si>
  <si>
    <t>cm</t>
  </si>
  <si>
    <t>1375372666</t>
  </si>
  <si>
    <t>81</t>
  </si>
  <si>
    <t>979011111</t>
  </si>
  <si>
    <t>Zvislá doprava sutiny a vybúraných hmôt za prvé podlažie nad alebo pod základným podlažím</t>
  </si>
  <si>
    <t>1286185323</t>
  </si>
  <si>
    <t>82</t>
  </si>
  <si>
    <t>979081111</t>
  </si>
  <si>
    <t>Odvoz sutiny a vybúraných hmôt na skládku do 1 km</t>
  </si>
  <si>
    <t>609774862</t>
  </si>
  <si>
    <t>83</t>
  </si>
  <si>
    <t>979081121</t>
  </si>
  <si>
    <t>Odvoz sutiny a vybúraných hmôt na skládku za každý ďalší 1 km</t>
  </si>
  <si>
    <t>1132242868</t>
  </si>
  <si>
    <t>84</t>
  </si>
  <si>
    <t>979082111</t>
  </si>
  <si>
    <t>Vnútrostavenisková doprava sutiny a vybúraných hmôt do 10 m</t>
  </si>
  <si>
    <t>964058578</t>
  </si>
  <si>
    <t>85</t>
  </si>
  <si>
    <t>979089012</t>
  </si>
  <si>
    <t>Poplatok za skladovanie - betón, tehly, dlaždice (17 01 ), ostatné</t>
  </si>
  <si>
    <t>-1441398577</t>
  </si>
  <si>
    <t>86</t>
  </si>
  <si>
    <t>998276101</t>
  </si>
  <si>
    <t>Presun hmôt pre rúrové vedenie hĺbené z rúr z plast., hmôt alebo sklolamin. v otvorenom výkope</t>
  </si>
  <si>
    <t>-39712019</t>
  </si>
  <si>
    <t>87</t>
  </si>
  <si>
    <t>712290010</t>
  </si>
  <si>
    <t>Zhotovenie parozábrany pre strechy ploché do 10°</t>
  </si>
  <si>
    <t>-168050167</t>
  </si>
  <si>
    <t>88</t>
  </si>
  <si>
    <t>283230007300</t>
  </si>
  <si>
    <t>Parozábrana hr. 0,15 mm, š. 2 m, materiál na báze PO - modifikovaný PE</t>
  </si>
  <si>
    <t>-1873603120</t>
  </si>
  <si>
    <t>89</t>
  </si>
  <si>
    <t>712370050</t>
  </si>
  <si>
    <t>Zhotovenie povlakovej krytiny striech plochých do 10°PVC-P fóliou položenou voľne so zvarením spoju</t>
  </si>
  <si>
    <t>72369943</t>
  </si>
  <si>
    <t>90</t>
  </si>
  <si>
    <t>221430000100</t>
  </si>
  <si>
    <t>Toluén pre nitráciu</t>
  </si>
  <si>
    <t>-1420164756</t>
  </si>
  <si>
    <t>91</t>
  </si>
  <si>
    <t>245920000900</t>
  </si>
  <si>
    <t>Zálievka pre PVC Foliu, strešný doplnok, 2,5 kg</t>
  </si>
  <si>
    <t>919839299</t>
  </si>
  <si>
    <t>92</t>
  </si>
  <si>
    <t>283220002000</t>
  </si>
  <si>
    <t>Hydroizolačná fólia PVC-P, hr. 1,5 mm, š. 1,3 m, izolácia plochých striech, farba sivá</t>
  </si>
  <si>
    <t>-1664148746</t>
  </si>
  <si>
    <t>93</t>
  </si>
  <si>
    <t>712990040</t>
  </si>
  <si>
    <t>Položenie geotextílie vodorovne alebo zvislo na strechy ploché do 10°</t>
  </si>
  <si>
    <t>-1676186828</t>
  </si>
  <si>
    <t>94</t>
  </si>
  <si>
    <t>-741488894</t>
  </si>
  <si>
    <t>95</t>
  </si>
  <si>
    <t>712997003</t>
  </si>
  <si>
    <t>Montáž spádových atikových klinov z minerálnej vlny</t>
  </si>
  <si>
    <t>1774932666</t>
  </si>
  <si>
    <t>96</t>
  </si>
  <si>
    <t>631490000100</t>
  </si>
  <si>
    <t>Atikový klin 50x50x1000 mm, minerálna izolácia pre ploché strechy</t>
  </si>
  <si>
    <t>178185619</t>
  </si>
  <si>
    <t>97</t>
  </si>
  <si>
    <t>712997005</t>
  </si>
  <si>
    <t>Montáž spádových atikových klinov kotvenie do podkladu</t>
  </si>
  <si>
    <t>715418130</t>
  </si>
  <si>
    <t>98</t>
  </si>
  <si>
    <t>311690001000</t>
  </si>
  <si>
    <t>Rozperný nit d 6x30 mm do betónu, hliníkový</t>
  </si>
  <si>
    <t>1804030748</t>
  </si>
  <si>
    <t>99</t>
  </si>
  <si>
    <t>998712102</t>
  </si>
  <si>
    <t>Presun hmôt pre izoláciu povlakovej krytiny v objektoch výšky nad 6 do 12 m</t>
  </si>
  <si>
    <t>432464755</t>
  </si>
  <si>
    <t>100</t>
  </si>
  <si>
    <t>713141155</t>
  </si>
  <si>
    <t>Montáž TI striech plochých do 10° minerálnou vlnou, rozloženej v jednej vrstve, prikotvením</t>
  </si>
  <si>
    <t>-1722222045</t>
  </si>
  <si>
    <t>101</t>
  </si>
  <si>
    <t>631440024800</t>
  </si>
  <si>
    <t>Doska 100x1200x2000 mm izolácia z kamennej vlny vhodná pre zateplenie plochých striech</t>
  </si>
  <si>
    <t>1766573753</t>
  </si>
  <si>
    <t>102</t>
  </si>
  <si>
    <t>713144080</t>
  </si>
  <si>
    <t>Montáž tepelnej izolácie na atiku z XPS do lepidla</t>
  </si>
  <si>
    <t>2054505412</t>
  </si>
  <si>
    <t>103</t>
  </si>
  <si>
    <t>283750001800</t>
  </si>
  <si>
    <t>Doska XPS hr. 50 mm</t>
  </si>
  <si>
    <t>1235337521</t>
  </si>
  <si>
    <t>104</t>
  </si>
  <si>
    <t>998713102</t>
  </si>
  <si>
    <t>Presun hmôt pre izolácie tepelné v objektoch výšky nad 6 m do 12 m</t>
  </si>
  <si>
    <t>1746188716</t>
  </si>
  <si>
    <t>105</t>
  </si>
  <si>
    <t>764311281</t>
  </si>
  <si>
    <t>Krytiny hladké z pozinkovaného PZ plechu, zo zvitkov šírky 670 mm, sklon do 30°</t>
  </si>
  <si>
    <t>-1768964690</t>
  </si>
  <si>
    <t>106</t>
  </si>
  <si>
    <t>764312822</t>
  </si>
  <si>
    <t>Demontáž krytiny hladkej strešnej z tabúľ 2000 x 670 mm, do 30st.,  -0,00751t</t>
  </si>
  <si>
    <t>-488074588</t>
  </si>
  <si>
    <t>107</t>
  </si>
  <si>
    <t>764321820</t>
  </si>
  <si>
    <t>Demontáž oplechovania atiky, do 30° rš 500 mm,   -0,00420t</t>
  </si>
  <si>
    <t>-1133904218</t>
  </si>
  <si>
    <t>108</t>
  </si>
  <si>
    <t>764331220</t>
  </si>
  <si>
    <t>Lemovanie z pozinkovaného PZ plechu, múrov na strechách s tvrdou krytinou r.š. 250 mm</t>
  </si>
  <si>
    <t>-1387444620</t>
  </si>
  <si>
    <t>109</t>
  </si>
  <si>
    <t>764359236</t>
  </si>
  <si>
    <t>Kotlík zberný z pozinkovaného PZ plechu, pre rúry s priemerom D 80 - 120 mm</t>
  </si>
  <si>
    <t>351954764</t>
  </si>
  <si>
    <t>110</t>
  </si>
  <si>
    <t>764359241</t>
  </si>
  <si>
    <t>Ochranný kôš strešného vpustu z pozinkovaného plechu pre rúry s priemerom do 150 mm</t>
  </si>
  <si>
    <t>1080990104</t>
  </si>
  <si>
    <t>111</t>
  </si>
  <si>
    <t>764359841</t>
  </si>
  <si>
    <t>Demontáž kotlíka zberného na plochej streche,  -0,00516t</t>
  </si>
  <si>
    <t>1098340126</t>
  </si>
  <si>
    <t>112</t>
  </si>
  <si>
    <t>764430220</t>
  </si>
  <si>
    <t>Oplechovanie muriva a atík z pozinkovaného PZ plechu, vrátane rohov r.š. 350 mm</t>
  </si>
  <si>
    <t>-1941881717</t>
  </si>
  <si>
    <t>113</t>
  </si>
  <si>
    <t>764430240</t>
  </si>
  <si>
    <t>Oplechovanie muriva a atík z pozinkovaného PZ plechu, vrátane rohov r.š. 475 mm</t>
  </si>
  <si>
    <t>-1492780087</t>
  </si>
  <si>
    <t>114</t>
  </si>
  <si>
    <t>764454254</t>
  </si>
  <si>
    <t>Zvodové rúry z pozinkovaného PZ plechu, kruhové priemer 120 mm</t>
  </si>
  <si>
    <t>2023433889</t>
  </si>
  <si>
    <t>115</t>
  </si>
  <si>
    <t>764454802</t>
  </si>
  <si>
    <t>Demontáž odpadových rúr kruhových, s priemerom 120 mm,  -0,00285t</t>
  </si>
  <si>
    <t>-1006346036</t>
  </si>
  <si>
    <t>116</t>
  </si>
  <si>
    <t>998764102</t>
  </si>
  <si>
    <t>Presun hmôt pre konštrukcie klampiarske v objektoch výšky nad 6 do 12 m</t>
  </si>
  <si>
    <t>-1902700308</t>
  </si>
  <si>
    <t>117</t>
  </si>
  <si>
    <t>210293000R</t>
  </si>
  <si>
    <t>Demontáž a spätná montáž bleskozvodu, vrátane revízie</t>
  </si>
  <si>
    <t>194120345</t>
  </si>
  <si>
    <t>118</t>
  </si>
  <si>
    <t>000600021</t>
  </si>
  <si>
    <t xml:space="preserve">Zariadenie staveniska </t>
  </si>
  <si>
    <t>1024</t>
  </si>
  <si>
    <t>-23857004</t>
  </si>
  <si>
    <t xml:space="preserve">    762 - Konštrukcie tesárske</t>
  </si>
  <si>
    <t xml:space="preserve">    765 - Konštrukcie - krytiny tvrdé</t>
  </si>
  <si>
    <t>181301105</t>
  </si>
  <si>
    <t>Rozprestretie zahradnického substrátu, hr. do 300 mm</t>
  </si>
  <si>
    <t>1139351932</t>
  </si>
  <si>
    <t>Ozdobnica čínska, 20-40 cm</t>
  </si>
  <si>
    <t>Túžobník červený, 20-30 cm</t>
  </si>
  <si>
    <t>863844617</t>
  </si>
  <si>
    <t>712290030</t>
  </si>
  <si>
    <t>Zhotovenie parozábrany pre strechy šikmé nad 30°</t>
  </si>
  <si>
    <t>427114139</t>
  </si>
  <si>
    <t>746256021</t>
  </si>
  <si>
    <t>713161510</t>
  </si>
  <si>
    <t>Montáž tepelnej izolácie striech šikmých kladená voľne medzi a pod krokvy hr. nad 10 cm</t>
  </si>
  <si>
    <t>-1772048772</t>
  </si>
  <si>
    <t>631640001400</t>
  </si>
  <si>
    <t>Pás 180x1200x8400 mm, izolácia zo sklenej vlny vhodná pre šikmé strechy, podkrovia, stropy a ľahké podlahy</t>
  </si>
  <si>
    <t>306316909</t>
  </si>
  <si>
    <t>-226474835</t>
  </si>
  <si>
    <t>762341201</t>
  </si>
  <si>
    <t>Montáž latovania jednoduchých striech pre sklon do 60°</t>
  </si>
  <si>
    <t>160604080</t>
  </si>
  <si>
    <t>605110000100</t>
  </si>
  <si>
    <t>Lata 200x20mm</t>
  </si>
  <si>
    <t>-1159541118</t>
  </si>
  <si>
    <t>762341253</t>
  </si>
  <si>
    <t>Montáž kontralát pre sklon nad 35°</t>
  </si>
  <si>
    <t>-449841487</t>
  </si>
  <si>
    <t>605120000100</t>
  </si>
  <si>
    <t>Kontralaty 50x30mm</t>
  </si>
  <si>
    <t>-784429768</t>
  </si>
  <si>
    <t>762342811</t>
  </si>
  <si>
    <t>Demontáž latovania striech so sklonom do 60 st., pri osovej vzdialenosti lát do 0, 22 m,  -0.00700t</t>
  </si>
  <si>
    <t>-1294055322</t>
  </si>
  <si>
    <t>762395000</t>
  </si>
  <si>
    <t>Spojovacie prostriedky pre viazané konštrukcie krovov, debnenie a laťovanie, nadstrešné konštr., spádové kliny - svorky, dosky, klince, pásová oceľ, vruty</t>
  </si>
  <si>
    <t>-800471209</t>
  </si>
  <si>
    <t>998762102</t>
  </si>
  <si>
    <t>Presun hmôt pre konštrukcie tesárske v objektoch výšky do 12 m</t>
  </si>
  <si>
    <t>788057628</t>
  </si>
  <si>
    <t>764172242</t>
  </si>
  <si>
    <t>Oceľové strešné krytiny so stojatou drážkou z tabúľ, sklon do 45°</t>
  </si>
  <si>
    <t>428551205</t>
  </si>
  <si>
    <t>764211309</t>
  </si>
  <si>
    <t>Montáž positnej hydroizolácie pre strešné krytiny</t>
  </si>
  <si>
    <t>-1899885149</t>
  </si>
  <si>
    <t>283230004600</t>
  </si>
  <si>
    <t>Podstrešná PE fólia D 140 STANDARD, šxl 1,5x50 m, plošná hmotnosť 140 g/m2, nekontaktná paropriepustná, pre šikmé strechy</t>
  </si>
  <si>
    <t>-836996146</t>
  </si>
  <si>
    <t>764322220</t>
  </si>
  <si>
    <t>Oplechovanie z pozinkovaného PZ plechu, odkvapov na strechách s tvrdou krytinou r.š. 153 mm</t>
  </si>
  <si>
    <t>-901882234</t>
  </si>
  <si>
    <t>764322830</t>
  </si>
  <si>
    <t>Demontáž odkvapov na strechách s tvrdou krytinou bez podkladového plechu do 30° rš 400 mm,  -0,00320t</t>
  </si>
  <si>
    <t>1881578242</t>
  </si>
  <si>
    <t>764351810</t>
  </si>
  <si>
    <t>Demontáž žľabov pododkvap. štvorhranných rovných, oblúkových, do 30° rš 250 a 330 mm,  -0,00347t</t>
  </si>
  <si>
    <t>1913934112</t>
  </si>
  <si>
    <t>764352223</t>
  </si>
  <si>
    <t>Žľaby z pozinkovaného PZ plechu, pododkvapové polkruhové r.š. 250 mm</t>
  </si>
  <si>
    <t>-1351367972</t>
  </si>
  <si>
    <t>-102747118</t>
  </si>
  <si>
    <t>765311815</t>
  </si>
  <si>
    <t>Demontáž keramickej krytiny pálenej uloženej na sucho do 30 ks/m2, do sutiny, sklon strechy do 45°, -0,05t</t>
  </si>
  <si>
    <t>-1677249758</t>
  </si>
  <si>
    <t>132201101</t>
  </si>
  <si>
    <t>Výkop ryhy do šírky 600 mm v horn.3 do 100 m3</t>
  </si>
  <si>
    <t>-1577713788</t>
  </si>
  <si>
    <t>132201109</t>
  </si>
  <si>
    <t>Príplatok k cene za lepivosť pri hĺbení rýh šírky do 600 mm zapažených i nezapažených s urovnaním dna v hornine 3</t>
  </si>
  <si>
    <t>1416822292</t>
  </si>
  <si>
    <t>Rozprestretie Pôdneho substrátu v rovine, hr.do 100 mm</t>
  </si>
  <si>
    <t>215901101</t>
  </si>
  <si>
    <t>Zhutnenie podložia z rastlej horniny 1 až 4 pod násypy, z hornina súdržných do 92 % PS a nesúdržných</t>
  </si>
  <si>
    <t>1563653221</t>
  </si>
  <si>
    <t>564831111</t>
  </si>
  <si>
    <t>Podklad zo štrkodrviny fr.16-32mm s rozprestretím a zhutnením, po zhutnení hr. 100 mm</t>
  </si>
  <si>
    <t>1127336497</t>
  </si>
  <si>
    <t>583410004200</t>
  </si>
  <si>
    <t xml:space="preserve">Štrkodrva frakcia 16-32 mm, STN EN 12620 </t>
  </si>
  <si>
    <t>1506995309</t>
  </si>
  <si>
    <t>894101113</t>
  </si>
  <si>
    <t>Osadenie akumulačnej nádrže železobetónovej</t>
  </si>
  <si>
    <t>1745416177</t>
  </si>
  <si>
    <t>594340000500</t>
  </si>
  <si>
    <t xml:space="preserve">Akumulačná podzemná nádrž, objem nádrže 12 m3, železobetónová, zosílena stropná doska </t>
  </si>
  <si>
    <t>-1555070031</t>
  </si>
  <si>
    <t>894411311</t>
  </si>
  <si>
    <t>Osadenie železobetónového dielca pre šachty</t>
  </si>
  <si>
    <t>-884788204</t>
  </si>
  <si>
    <t>592240009000</t>
  </si>
  <si>
    <t>Betónový roznášací prstenec pre šachty DN 630</t>
  </si>
  <si>
    <t>-1510288455</t>
  </si>
  <si>
    <t>592240008300</t>
  </si>
  <si>
    <t>Poklop betónový pre šachty DN630 až 1000</t>
  </si>
  <si>
    <t>1011442204</t>
  </si>
  <si>
    <t>971046019</t>
  </si>
  <si>
    <t>Jadrové vrty diamantovými korunkami do D 225 mm do stien - betónových, obkladov -0,00087t</t>
  </si>
  <si>
    <t>2018111450</t>
  </si>
  <si>
    <t>-1846145560</t>
  </si>
  <si>
    <t>1801520977</t>
  </si>
  <si>
    <t>289971606</t>
  </si>
  <si>
    <t>-1629483695</t>
  </si>
  <si>
    <t>764430210</t>
  </si>
  <si>
    <t>Oplechovanie muriva a atík z pozinkovaného PZ plechu, vrátane rohov r.š. 250 mm</t>
  </si>
  <si>
    <t>-1910739822</t>
  </si>
  <si>
    <t>1601280306</t>
  </si>
  <si>
    <t>131201101</t>
  </si>
  <si>
    <t>Výkop nezapaženej jamy v hornine 3, do 100 m3</t>
  </si>
  <si>
    <t>-601894216</t>
  </si>
  <si>
    <t>131201109</t>
  </si>
  <si>
    <t>Hĺbenie nezapažených jám a zárezov. Príplatok za lepivosť horniny 3</t>
  </si>
  <si>
    <t>-1831907944</t>
  </si>
  <si>
    <t>181301106</t>
  </si>
  <si>
    <t>Rozprestretie zahradnického substrátu, hr. do 400 mm</t>
  </si>
  <si>
    <t>-668094011</t>
  </si>
  <si>
    <t>310235241</t>
  </si>
  <si>
    <t>Zamurovanie otvoru s plochou do 0,0225m2 v murive nadzákladného tehlami do 300mm</t>
  </si>
  <si>
    <t>1882772099</t>
  </si>
  <si>
    <t>286140000900</t>
  </si>
  <si>
    <t>Rúra KG 2000 PP, SN 10, DN 160 dĺ. 0,5 m hladká pre gravitačnú kanalizáciu, WAVIN</t>
  </si>
  <si>
    <t>1345525268</t>
  </si>
  <si>
    <t>971036006</t>
  </si>
  <si>
    <t>Jadrové vrty diamantovými korunkami do D 70 mm do stien - murivo tehlové -0,00006t</t>
  </si>
  <si>
    <t>811909561</t>
  </si>
  <si>
    <t>Zhotovenie podkladnej hydroizolačnej vrstvy - PVC fóliou položenou voľne so zvarením spoju</t>
  </si>
  <si>
    <t>3148605</t>
  </si>
  <si>
    <t>-1710332213</t>
  </si>
  <si>
    <t>Zálievka Fatrafol Z 01, strešný doplnok, 2,5 kg</t>
  </si>
  <si>
    <t>95799169</t>
  </si>
  <si>
    <t>1021846074</t>
  </si>
  <si>
    <t>I. ZADANIE STAVBY (VÝKAZ VÝMER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</si>
</sst>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49" fontId="32" fillId="0" borderId="25" xfId="0" applyNumberFormat="1" applyFont="1" applyBorder="1" applyAlignment="1" applyProtection="1">
      <alignment horizontal="left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167" fontId="32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1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22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vertical="center"/>
    </xf>
    <xf numFmtId="0" fontId="32" fillId="0" borderId="25" xfId="0" applyFont="1" applyBorder="1" applyAlignment="1" applyProtection="1">
      <alignment horizontal="left" vertical="center" wrapText="1"/>
      <protection locked="0"/>
    </xf>
    <xf numFmtId="4" fontId="32" fillId="0" borderId="2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6"/>
  <sheetViews>
    <sheetView showGridLines="0" workbookViewId="0">
      <pane ySplit="1" topLeftCell="A2" activePane="bottomLeft" state="frozen"/>
      <selection pane="bottomLeft" activeCell="U14" sqref="U1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R2" s="154" t="s">
        <v>8</v>
      </c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79" t="s">
        <v>746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23"/>
      <c r="AS4" s="17" t="s">
        <v>11</v>
      </c>
      <c r="BS4" s="18" t="s">
        <v>12</v>
      </c>
    </row>
    <row r="5" spans="1:73" ht="14.45" customHeight="1">
      <c r="B5" s="22"/>
      <c r="C5" s="24"/>
      <c r="D5" s="25" t="s">
        <v>13</v>
      </c>
      <c r="E5" s="24"/>
      <c r="F5" s="24"/>
      <c r="G5" s="24"/>
      <c r="H5" s="24"/>
      <c r="I5" s="24"/>
      <c r="J5" s="24"/>
      <c r="K5" s="188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24"/>
      <c r="AQ5" s="23"/>
      <c r="BS5" s="18" t="s">
        <v>9</v>
      </c>
    </row>
    <row r="6" spans="1:73" ht="36.950000000000003" customHeight="1">
      <c r="B6" s="22"/>
      <c r="C6" s="24"/>
      <c r="D6" s="27" t="s">
        <v>14</v>
      </c>
      <c r="E6" s="24"/>
      <c r="F6" s="24"/>
      <c r="G6" s="24"/>
      <c r="H6" s="24"/>
      <c r="I6" s="24"/>
      <c r="J6" s="24"/>
      <c r="K6" s="189" t="s">
        <v>15</v>
      </c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24"/>
      <c r="AQ6" s="23"/>
      <c r="BS6" s="18" t="s">
        <v>9</v>
      </c>
    </row>
    <row r="7" spans="1:73" ht="14.45" customHeight="1">
      <c r="B7" s="22"/>
      <c r="C7" s="24"/>
      <c r="D7" s="28" t="s">
        <v>16</v>
      </c>
      <c r="E7" s="24"/>
      <c r="F7" s="24"/>
      <c r="G7" s="24"/>
      <c r="H7" s="24"/>
      <c r="I7" s="24"/>
      <c r="J7" s="24"/>
      <c r="K7" s="26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8" t="s">
        <v>17</v>
      </c>
      <c r="AL7" s="24"/>
      <c r="AM7" s="24"/>
      <c r="AN7" s="26" t="s">
        <v>5</v>
      </c>
      <c r="AO7" s="24"/>
      <c r="AP7" s="24"/>
      <c r="AQ7" s="23"/>
      <c r="BS7" s="18" t="s">
        <v>9</v>
      </c>
    </row>
    <row r="8" spans="1:73" ht="14.45" customHeight="1">
      <c r="B8" s="22"/>
      <c r="C8" s="24"/>
      <c r="D8" s="28" t="s">
        <v>18</v>
      </c>
      <c r="E8" s="24"/>
      <c r="F8" s="24"/>
      <c r="G8" s="24"/>
      <c r="H8" s="24"/>
      <c r="I8" s="24"/>
      <c r="J8" s="24"/>
      <c r="K8" s="26" t="s">
        <v>19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8" t="s">
        <v>20</v>
      </c>
      <c r="AL8" s="24"/>
      <c r="AM8" s="24"/>
      <c r="AN8" s="26"/>
      <c r="AO8" s="24"/>
      <c r="AP8" s="24"/>
      <c r="AQ8" s="23"/>
      <c r="BS8" s="18" t="s">
        <v>9</v>
      </c>
    </row>
    <row r="9" spans="1:73" ht="14.45" customHeight="1">
      <c r="B9" s="22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3"/>
      <c r="BS9" s="18" t="s">
        <v>9</v>
      </c>
    </row>
    <row r="10" spans="1:73" ht="14.45" customHeight="1">
      <c r="B10" s="22"/>
      <c r="C10" s="24"/>
      <c r="D10" s="28" t="s">
        <v>21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8" t="s">
        <v>22</v>
      </c>
      <c r="AL10" s="24"/>
      <c r="AM10" s="24"/>
      <c r="AN10" s="26" t="s">
        <v>5</v>
      </c>
      <c r="AO10" s="24"/>
      <c r="AP10" s="24"/>
      <c r="AQ10" s="23"/>
      <c r="BS10" s="18" t="s">
        <v>9</v>
      </c>
    </row>
    <row r="11" spans="1:73" ht="18.399999999999999" customHeight="1">
      <c r="B11" s="22"/>
      <c r="C11" s="24"/>
      <c r="D11" s="24"/>
      <c r="E11" s="26" t="s">
        <v>19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8" t="s">
        <v>23</v>
      </c>
      <c r="AL11" s="24"/>
      <c r="AM11" s="24"/>
      <c r="AN11" s="26" t="s">
        <v>5</v>
      </c>
      <c r="AO11" s="24"/>
      <c r="AP11" s="24"/>
      <c r="AQ11" s="23"/>
      <c r="BS11" s="18" t="s">
        <v>9</v>
      </c>
    </row>
    <row r="12" spans="1:73" ht="6.95" customHeight="1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3"/>
      <c r="BS12" s="18" t="s">
        <v>9</v>
      </c>
    </row>
    <row r="13" spans="1:73" ht="14.45" customHeight="1">
      <c r="B13" s="22"/>
      <c r="C13" s="24"/>
      <c r="D13" s="28" t="s">
        <v>24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8" t="s">
        <v>22</v>
      </c>
      <c r="AL13" s="24"/>
      <c r="AM13" s="24"/>
      <c r="AN13" s="26" t="s">
        <v>5</v>
      </c>
      <c r="AO13" s="24"/>
      <c r="AP13" s="24"/>
      <c r="AQ13" s="23"/>
      <c r="BS13" s="18" t="s">
        <v>9</v>
      </c>
    </row>
    <row r="14" spans="1:73" ht="15">
      <c r="B14" s="22"/>
      <c r="C14" s="24"/>
      <c r="D14" s="24"/>
      <c r="E14" s="26" t="s">
        <v>25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8" t="s">
        <v>23</v>
      </c>
      <c r="AL14" s="24"/>
      <c r="AM14" s="24"/>
      <c r="AN14" s="26" t="s">
        <v>5</v>
      </c>
      <c r="AO14" s="24"/>
      <c r="AP14" s="24"/>
      <c r="AQ14" s="23"/>
      <c r="BS14" s="18" t="s">
        <v>9</v>
      </c>
    </row>
    <row r="15" spans="1:73" ht="6.95" customHeight="1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3"/>
      <c r="BS15" s="18" t="s">
        <v>6</v>
      </c>
    </row>
    <row r="16" spans="1:73" ht="14.45" customHeight="1">
      <c r="B16" s="22"/>
      <c r="C16" s="24"/>
      <c r="D16" s="28" t="s">
        <v>26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8" t="s">
        <v>22</v>
      </c>
      <c r="AL16" s="24"/>
      <c r="AM16" s="24"/>
      <c r="AN16" s="26" t="s">
        <v>5</v>
      </c>
      <c r="AO16" s="24"/>
      <c r="AP16" s="24"/>
      <c r="AQ16" s="23"/>
      <c r="BS16" s="18" t="s">
        <v>6</v>
      </c>
    </row>
    <row r="17" spans="2:71" ht="18.399999999999999" customHeight="1">
      <c r="B17" s="22"/>
      <c r="C17" s="24"/>
      <c r="D17" s="24"/>
      <c r="E17" s="26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8" t="s">
        <v>23</v>
      </c>
      <c r="AL17" s="24"/>
      <c r="AM17" s="24"/>
      <c r="AN17" s="26" t="s">
        <v>5</v>
      </c>
      <c r="AO17" s="24"/>
      <c r="AP17" s="24"/>
      <c r="AQ17" s="23"/>
      <c r="BS17" s="18" t="s">
        <v>27</v>
      </c>
    </row>
    <row r="18" spans="2:71" ht="6.95" customHeight="1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3"/>
      <c r="BS18" s="18" t="s">
        <v>9</v>
      </c>
    </row>
    <row r="19" spans="2:71" ht="14.45" customHeight="1">
      <c r="B19" s="22"/>
      <c r="C19" s="24"/>
      <c r="D19" s="28" t="s">
        <v>28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8" t="s">
        <v>22</v>
      </c>
      <c r="AL19" s="24"/>
      <c r="AM19" s="24"/>
      <c r="AN19" s="26" t="s">
        <v>5</v>
      </c>
      <c r="AO19" s="24"/>
      <c r="AP19" s="24"/>
      <c r="AQ19" s="23"/>
      <c r="BS19" s="18" t="s">
        <v>9</v>
      </c>
    </row>
    <row r="20" spans="2:71" ht="18.399999999999999" customHeight="1">
      <c r="B20" s="22"/>
      <c r="C20" s="24"/>
      <c r="D20" s="24"/>
      <c r="E20" s="26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8" t="s">
        <v>23</v>
      </c>
      <c r="AL20" s="24"/>
      <c r="AM20" s="24"/>
      <c r="AN20" s="26" t="s">
        <v>5</v>
      </c>
      <c r="AO20" s="24"/>
      <c r="AP20" s="24"/>
      <c r="AQ20" s="23"/>
    </row>
    <row r="21" spans="2:71" ht="6.95" customHeight="1">
      <c r="B21" s="2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3"/>
    </row>
    <row r="22" spans="2:71" ht="15">
      <c r="B22" s="22"/>
      <c r="C22" s="24"/>
      <c r="D22" s="28" t="s">
        <v>29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</row>
    <row r="23" spans="2:71" ht="16.5" customHeight="1">
      <c r="B23" s="22"/>
      <c r="C23" s="24"/>
      <c r="D23" s="24"/>
      <c r="E23" s="190" t="s">
        <v>5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24"/>
      <c r="AP23" s="24"/>
      <c r="AQ23" s="23"/>
    </row>
    <row r="24" spans="2:71" ht="6.95" customHeight="1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3"/>
    </row>
    <row r="25" spans="2:71" ht="6.95" customHeight="1">
      <c r="B25" s="22"/>
      <c r="C25" s="24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4"/>
      <c r="AQ25" s="23"/>
    </row>
    <row r="26" spans="2:71" ht="14.45" customHeight="1">
      <c r="B26" s="22"/>
      <c r="C26" s="24"/>
      <c r="D26" s="30" t="s">
        <v>30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165">
        <f>ROUND(AG87,2)</f>
        <v>0</v>
      </c>
      <c r="AL26" s="166"/>
      <c r="AM26" s="166"/>
      <c r="AN26" s="166"/>
      <c r="AO26" s="166"/>
      <c r="AP26" s="24"/>
      <c r="AQ26" s="23"/>
    </row>
    <row r="27" spans="2:71" ht="14.45" customHeight="1">
      <c r="B27" s="22"/>
      <c r="C27" s="24"/>
      <c r="D27" s="30" t="s">
        <v>31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165">
        <f>ROUND(AG93,2)</f>
        <v>0</v>
      </c>
      <c r="AL27" s="165"/>
      <c r="AM27" s="165"/>
      <c r="AN27" s="165"/>
      <c r="AO27" s="165"/>
      <c r="AP27" s="24"/>
      <c r="AQ27" s="23"/>
    </row>
    <row r="28" spans="2:71" s="1" customFormat="1" ht="6.95" customHeight="1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3"/>
    </row>
    <row r="29" spans="2:71" s="1" customFormat="1" ht="25.9" customHeight="1">
      <c r="B29" s="31"/>
      <c r="C29" s="32"/>
      <c r="D29" s="34" t="s">
        <v>32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167">
        <f>ROUND(AK26+AK27,2)</f>
        <v>0</v>
      </c>
      <c r="AL29" s="168"/>
      <c r="AM29" s="168"/>
      <c r="AN29" s="168"/>
      <c r="AO29" s="168"/>
      <c r="AP29" s="32"/>
      <c r="AQ29" s="33"/>
    </row>
    <row r="30" spans="2:71" s="1" customFormat="1" ht="6.95" customHeight="1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/>
    </row>
    <row r="31" spans="2:71" s="2" customFormat="1" ht="14.45" customHeight="1">
      <c r="B31" s="36"/>
      <c r="C31" s="37"/>
      <c r="D31" s="38" t="s">
        <v>33</v>
      </c>
      <c r="E31" s="37"/>
      <c r="F31" s="38" t="s">
        <v>34</v>
      </c>
      <c r="G31" s="37"/>
      <c r="H31" s="37"/>
      <c r="I31" s="37"/>
      <c r="J31" s="37"/>
      <c r="K31" s="37"/>
      <c r="L31" s="183">
        <v>0.2</v>
      </c>
      <c r="M31" s="184"/>
      <c r="N31" s="184"/>
      <c r="O31" s="184"/>
      <c r="P31" s="37"/>
      <c r="Q31" s="37"/>
      <c r="R31" s="37"/>
      <c r="S31" s="37"/>
      <c r="T31" s="40" t="s">
        <v>35</v>
      </c>
      <c r="U31" s="37"/>
      <c r="V31" s="37"/>
      <c r="W31" s="185">
        <f>ROUND(AZ87+SUM(CD94),2)</f>
        <v>0</v>
      </c>
      <c r="X31" s="184"/>
      <c r="Y31" s="184"/>
      <c r="Z31" s="184"/>
      <c r="AA31" s="184"/>
      <c r="AB31" s="184"/>
      <c r="AC31" s="184"/>
      <c r="AD31" s="184"/>
      <c r="AE31" s="184"/>
      <c r="AF31" s="37"/>
      <c r="AG31" s="37"/>
      <c r="AH31" s="37"/>
      <c r="AI31" s="37"/>
      <c r="AJ31" s="37"/>
      <c r="AK31" s="185">
        <f>ROUND(AV87+SUM(BY94),2)</f>
        <v>0</v>
      </c>
      <c r="AL31" s="184"/>
      <c r="AM31" s="184"/>
      <c r="AN31" s="184"/>
      <c r="AO31" s="184"/>
      <c r="AP31" s="37"/>
      <c r="AQ31" s="41"/>
    </row>
    <row r="32" spans="2:71" s="2" customFormat="1" ht="14.45" customHeight="1">
      <c r="B32" s="36"/>
      <c r="C32" s="37"/>
      <c r="D32" s="37"/>
      <c r="E32" s="37"/>
      <c r="F32" s="38" t="s">
        <v>36</v>
      </c>
      <c r="G32" s="37"/>
      <c r="H32" s="37"/>
      <c r="I32" s="37"/>
      <c r="J32" s="37"/>
      <c r="K32" s="37"/>
      <c r="L32" s="183">
        <v>0.2</v>
      </c>
      <c r="M32" s="184"/>
      <c r="N32" s="184"/>
      <c r="O32" s="184"/>
      <c r="P32" s="37"/>
      <c r="Q32" s="37"/>
      <c r="R32" s="37"/>
      <c r="S32" s="37"/>
      <c r="T32" s="40" t="s">
        <v>35</v>
      </c>
      <c r="U32" s="37"/>
      <c r="V32" s="37"/>
      <c r="W32" s="185">
        <f>ROUND(BA87+SUM(CE94),2)</f>
        <v>0</v>
      </c>
      <c r="X32" s="184"/>
      <c r="Y32" s="184"/>
      <c r="Z32" s="184"/>
      <c r="AA32" s="184"/>
      <c r="AB32" s="184"/>
      <c r="AC32" s="184"/>
      <c r="AD32" s="184"/>
      <c r="AE32" s="184"/>
      <c r="AF32" s="37"/>
      <c r="AG32" s="37"/>
      <c r="AH32" s="37"/>
      <c r="AI32" s="37"/>
      <c r="AJ32" s="37"/>
      <c r="AK32" s="185">
        <f>ROUND(AW87+SUM(BZ94),2)</f>
        <v>0</v>
      </c>
      <c r="AL32" s="184"/>
      <c r="AM32" s="184"/>
      <c r="AN32" s="184"/>
      <c r="AO32" s="184"/>
      <c r="AP32" s="37"/>
      <c r="AQ32" s="41"/>
    </row>
    <row r="33" spans="2:43" s="2" customFormat="1" ht="14.45" hidden="1" customHeight="1">
      <c r="B33" s="36"/>
      <c r="C33" s="37"/>
      <c r="D33" s="37"/>
      <c r="E33" s="37"/>
      <c r="F33" s="38" t="s">
        <v>37</v>
      </c>
      <c r="G33" s="37"/>
      <c r="H33" s="37"/>
      <c r="I33" s="37"/>
      <c r="J33" s="37"/>
      <c r="K33" s="37"/>
      <c r="L33" s="183">
        <v>0.2</v>
      </c>
      <c r="M33" s="184"/>
      <c r="N33" s="184"/>
      <c r="O33" s="184"/>
      <c r="P33" s="37"/>
      <c r="Q33" s="37"/>
      <c r="R33" s="37"/>
      <c r="S33" s="37"/>
      <c r="T33" s="40" t="s">
        <v>35</v>
      </c>
      <c r="U33" s="37"/>
      <c r="V33" s="37"/>
      <c r="W33" s="185">
        <f>ROUND(BB87+SUM(CF94),2)</f>
        <v>0</v>
      </c>
      <c r="X33" s="184"/>
      <c r="Y33" s="184"/>
      <c r="Z33" s="184"/>
      <c r="AA33" s="184"/>
      <c r="AB33" s="184"/>
      <c r="AC33" s="184"/>
      <c r="AD33" s="184"/>
      <c r="AE33" s="184"/>
      <c r="AF33" s="37"/>
      <c r="AG33" s="37"/>
      <c r="AH33" s="37"/>
      <c r="AI33" s="37"/>
      <c r="AJ33" s="37"/>
      <c r="AK33" s="185">
        <v>0</v>
      </c>
      <c r="AL33" s="184"/>
      <c r="AM33" s="184"/>
      <c r="AN33" s="184"/>
      <c r="AO33" s="184"/>
      <c r="AP33" s="37"/>
      <c r="AQ33" s="41"/>
    </row>
    <row r="34" spans="2:43" s="2" customFormat="1" ht="14.45" hidden="1" customHeight="1">
      <c r="B34" s="36"/>
      <c r="C34" s="37"/>
      <c r="D34" s="37"/>
      <c r="E34" s="37"/>
      <c r="F34" s="38" t="s">
        <v>38</v>
      </c>
      <c r="G34" s="37"/>
      <c r="H34" s="37"/>
      <c r="I34" s="37"/>
      <c r="J34" s="37"/>
      <c r="K34" s="37"/>
      <c r="L34" s="183">
        <v>0.2</v>
      </c>
      <c r="M34" s="184"/>
      <c r="N34" s="184"/>
      <c r="O34" s="184"/>
      <c r="P34" s="37"/>
      <c r="Q34" s="37"/>
      <c r="R34" s="37"/>
      <c r="S34" s="37"/>
      <c r="T34" s="40" t="s">
        <v>35</v>
      </c>
      <c r="U34" s="37"/>
      <c r="V34" s="37"/>
      <c r="W34" s="185">
        <f>ROUND(BC87+SUM(CG94),2)</f>
        <v>0</v>
      </c>
      <c r="X34" s="184"/>
      <c r="Y34" s="184"/>
      <c r="Z34" s="184"/>
      <c r="AA34" s="184"/>
      <c r="AB34" s="184"/>
      <c r="AC34" s="184"/>
      <c r="AD34" s="184"/>
      <c r="AE34" s="184"/>
      <c r="AF34" s="37"/>
      <c r="AG34" s="37"/>
      <c r="AH34" s="37"/>
      <c r="AI34" s="37"/>
      <c r="AJ34" s="37"/>
      <c r="AK34" s="185">
        <v>0</v>
      </c>
      <c r="AL34" s="184"/>
      <c r="AM34" s="184"/>
      <c r="AN34" s="184"/>
      <c r="AO34" s="184"/>
      <c r="AP34" s="37"/>
      <c r="AQ34" s="41"/>
    </row>
    <row r="35" spans="2:43" s="2" customFormat="1" ht="14.45" hidden="1" customHeight="1">
      <c r="B35" s="36"/>
      <c r="C35" s="37"/>
      <c r="D35" s="37"/>
      <c r="E35" s="37"/>
      <c r="F35" s="38" t="s">
        <v>39</v>
      </c>
      <c r="G35" s="37"/>
      <c r="H35" s="37"/>
      <c r="I35" s="37"/>
      <c r="J35" s="37"/>
      <c r="K35" s="37"/>
      <c r="L35" s="183">
        <v>0</v>
      </c>
      <c r="M35" s="184"/>
      <c r="N35" s="184"/>
      <c r="O35" s="184"/>
      <c r="P35" s="37"/>
      <c r="Q35" s="37"/>
      <c r="R35" s="37"/>
      <c r="S35" s="37"/>
      <c r="T35" s="40" t="s">
        <v>35</v>
      </c>
      <c r="U35" s="37"/>
      <c r="V35" s="37"/>
      <c r="W35" s="185">
        <f>ROUND(BD87+SUM(CH94),2)</f>
        <v>0</v>
      </c>
      <c r="X35" s="184"/>
      <c r="Y35" s="184"/>
      <c r="Z35" s="184"/>
      <c r="AA35" s="184"/>
      <c r="AB35" s="184"/>
      <c r="AC35" s="184"/>
      <c r="AD35" s="184"/>
      <c r="AE35" s="184"/>
      <c r="AF35" s="37"/>
      <c r="AG35" s="37"/>
      <c r="AH35" s="37"/>
      <c r="AI35" s="37"/>
      <c r="AJ35" s="37"/>
      <c r="AK35" s="185">
        <v>0</v>
      </c>
      <c r="AL35" s="184"/>
      <c r="AM35" s="184"/>
      <c r="AN35" s="184"/>
      <c r="AO35" s="184"/>
      <c r="AP35" s="37"/>
      <c r="AQ35" s="41"/>
    </row>
    <row r="36" spans="2:43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3"/>
    </row>
    <row r="37" spans="2:43" s="1" customFormat="1" ht="25.9" customHeight="1">
      <c r="B37" s="31"/>
      <c r="C37" s="42"/>
      <c r="D37" s="43" t="s">
        <v>40</v>
      </c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5" t="s">
        <v>41</v>
      </c>
      <c r="U37" s="44"/>
      <c r="V37" s="44"/>
      <c r="W37" s="44"/>
      <c r="X37" s="175" t="s">
        <v>42</v>
      </c>
      <c r="Y37" s="176"/>
      <c r="Z37" s="176"/>
      <c r="AA37" s="176"/>
      <c r="AB37" s="176"/>
      <c r="AC37" s="44"/>
      <c r="AD37" s="44"/>
      <c r="AE37" s="44"/>
      <c r="AF37" s="44"/>
      <c r="AG37" s="44"/>
      <c r="AH37" s="44"/>
      <c r="AI37" s="44"/>
      <c r="AJ37" s="44"/>
      <c r="AK37" s="177">
        <f>SUM(AK29:AK35)</f>
        <v>0</v>
      </c>
      <c r="AL37" s="176"/>
      <c r="AM37" s="176"/>
      <c r="AN37" s="176"/>
      <c r="AO37" s="178"/>
      <c r="AP37" s="42"/>
      <c r="AQ37" s="33"/>
    </row>
    <row r="38" spans="2:43" s="1" customFormat="1" ht="14.45" customHeight="1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3"/>
    </row>
    <row r="39" spans="2:43">
      <c r="B39" s="2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3"/>
    </row>
    <row r="40" spans="2:43">
      <c r="B40" s="2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/>
    </row>
    <row r="41" spans="2:43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3"/>
    </row>
    <row r="42" spans="2:43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3"/>
    </row>
    <row r="43" spans="2:43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3"/>
    </row>
    <row r="44" spans="2:43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3"/>
    </row>
    <row r="45" spans="2:43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3"/>
    </row>
    <row r="46" spans="2:43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3"/>
    </row>
    <row r="47" spans="2:43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/>
    </row>
    <row r="48" spans="2:43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3"/>
    </row>
    <row r="49" spans="2:43" s="1" customFormat="1" ht="15">
      <c r="B49" s="31"/>
      <c r="C49" s="32"/>
      <c r="D49" s="46" t="s">
        <v>43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8"/>
      <c r="AA49" s="32"/>
      <c r="AB49" s="32"/>
      <c r="AC49" s="46" t="s">
        <v>44</v>
      </c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8"/>
      <c r="AP49" s="32"/>
      <c r="AQ49" s="33"/>
    </row>
    <row r="50" spans="2:43">
      <c r="B50" s="22"/>
      <c r="C50" s="24"/>
      <c r="D50" s="49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50"/>
      <c r="AA50" s="24"/>
      <c r="AB50" s="24"/>
      <c r="AC50" s="49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50"/>
      <c r="AP50" s="24"/>
      <c r="AQ50" s="23"/>
    </row>
    <row r="51" spans="2:43">
      <c r="B51" s="22"/>
      <c r="C51" s="24"/>
      <c r="D51" s="49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50"/>
      <c r="AA51" s="24"/>
      <c r="AB51" s="24"/>
      <c r="AC51" s="49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50"/>
      <c r="AP51" s="24"/>
      <c r="AQ51" s="23"/>
    </row>
    <row r="52" spans="2:43">
      <c r="B52" s="22"/>
      <c r="C52" s="24"/>
      <c r="D52" s="49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0"/>
      <c r="AA52" s="24"/>
      <c r="AB52" s="24"/>
      <c r="AC52" s="49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50"/>
      <c r="AP52" s="24"/>
      <c r="AQ52" s="23"/>
    </row>
    <row r="53" spans="2:43">
      <c r="B53" s="22"/>
      <c r="C53" s="24"/>
      <c r="D53" s="49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50"/>
      <c r="AA53" s="24"/>
      <c r="AB53" s="24"/>
      <c r="AC53" s="49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50"/>
      <c r="AP53" s="24"/>
      <c r="AQ53" s="23"/>
    </row>
    <row r="54" spans="2:43">
      <c r="B54" s="22"/>
      <c r="C54" s="24"/>
      <c r="D54" s="49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50"/>
      <c r="AA54" s="24"/>
      <c r="AB54" s="24"/>
      <c r="AC54" s="49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50"/>
      <c r="AP54" s="24"/>
      <c r="AQ54" s="23"/>
    </row>
    <row r="55" spans="2:43">
      <c r="B55" s="22"/>
      <c r="C55" s="24"/>
      <c r="D55" s="49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50"/>
      <c r="AA55" s="24"/>
      <c r="AB55" s="24"/>
      <c r="AC55" s="49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50"/>
      <c r="AP55" s="24"/>
      <c r="AQ55" s="23"/>
    </row>
    <row r="56" spans="2:43">
      <c r="B56" s="22"/>
      <c r="C56" s="24"/>
      <c r="D56" s="49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50"/>
      <c r="AA56" s="24"/>
      <c r="AB56" s="24"/>
      <c r="AC56" s="49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50"/>
      <c r="AP56" s="24"/>
      <c r="AQ56" s="23"/>
    </row>
    <row r="57" spans="2:43">
      <c r="B57" s="22"/>
      <c r="C57" s="24"/>
      <c r="D57" s="49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50"/>
      <c r="AA57" s="24"/>
      <c r="AB57" s="24"/>
      <c r="AC57" s="49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50"/>
      <c r="AP57" s="24"/>
      <c r="AQ57" s="23"/>
    </row>
    <row r="58" spans="2:43" s="1" customFormat="1" ht="15">
      <c r="B58" s="31"/>
      <c r="C58" s="32"/>
      <c r="D58" s="51" t="s">
        <v>45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3" t="s">
        <v>46</v>
      </c>
      <c r="S58" s="52"/>
      <c r="T58" s="52"/>
      <c r="U58" s="52"/>
      <c r="V58" s="52"/>
      <c r="W58" s="52"/>
      <c r="X58" s="52"/>
      <c r="Y58" s="52"/>
      <c r="Z58" s="54"/>
      <c r="AA58" s="32"/>
      <c r="AB58" s="32"/>
      <c r="AC58" s="51" t="s">
        <v>45</v>
      </c>
      <c r="AD58" s="52"/>
      <c r="AE58" s="52"/>
      <c r="AF58" s="52"/>
      <c r="AG58" s="52"/>
      <c r="AH58" s="52"/>
      <c r="AI58" s="52"/>
      <c r="AJ58" s="52"/>
      <c r="AK58" s="52"/>
      <c r="AL58" s="52"/>
      <c r="AM58" s="53" t="s">
        <v>46</v>
      </c>
      <c r="AN58" s="52"/>
      <c r="AO58" s="54"/>
      <c r="AP58" s="32"/>
      <c r="AQ58" s="33"/>
    </row>
    <row r="59" spans="2:43">
      <c r="B59" s="2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3"/>
    </row>
    <row r="60" spans="2:43" s="1" customFormat="1" ht="15">
      <c r="B60" s="31"/>
      <c r="C60" s="32"/>
      <c r="D60" s="46" t="s">
        <v>47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8"/>
      <c r="AA60" s="32"/>
      <c r="AB60" s="32"/>
      <c r="AC60" s="46" t="s">
        <v>48</v>
      </c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8"/>
      <c r="AP60" s="32"/>
      <c r="AQ60" s="33"/>
    </row>
    <row r="61" spans="2:43">
      <c r="B61" s="22"/>
      <c r="C61" s="24"/>
      <c r="D61" s="49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50"/>
      <c r="AA61" s="24"/>
      <c r="AB61" s="24"/>
      <c r="AC61" s="49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50"/>
      <c r="AP61" s="24"/>
      <c r="AQ61" s="23"/>
    </row>
    <row r="62" spans="2:43">
      <c r="B62" s="22"/>
      <c r="C62" s="24"/>
      <c r="D62" s="49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50"/>
      <c r="AA62" s="24"/>
      <c r="AB62" s="24"/>
      <c r="AC62" s="49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50"/>
      <c r="AP62" s="24"/>
      <c r="AQ62" s="23"/>
    </row>
    <row r="63" spans="2:43">
      <c r="B63" s="22"/>
      <c r="C63" s="24"/>
      <c r="D63" s="49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50"/>
      <c r="AA63" s="24"/>
      <c r="AB63" s="24"/>
      <c r="AC63" s="49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50"/>
      <c r="AP63" s="24"/>
      <c r="AQ63" s="23"/>
    </row>
    <row r="64" spans="2:43">
      <c r="B64" s="22"/>
      <c r="C64" s="24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50"/>
      <c r="AA64" s="24"/>
      <c r="AB64" s="24"/>
      <c r="AC64" s="49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50"/>
      <c r="AP64" s="24"/>
      <c r="AQ64" s="23"/>
    </row>
    <row r="65" spans="2:43">
      <c r="B65" s="22"/>
      <c r="C65" s="24"/>
      <c r="D65" s="49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50"/>
      <c r="AA65" s="24"/>
      <c r="AB65" s="24"/>
      <c r="AC65" s="49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50"/>
      <c r="AP65" s="24"/>
      <c r="AQ65" s="23"/>
    </row>
    <row r="66" spans="2:43">
      <c r="B66" s="22"/>
      <c r="C66" s="24"/>
      <c r="D66" s="49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50"/>
      <c r="AA66" s="24"/>
      <c r="AB66" s="24"/>
      <c r="AC66" s="49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50"/>
      <c r="AP66" s="24"/>
      <c r="AQ66" s="23"/>
    </row>
    <row r="67" spans="2:43">
      <c r="B67" s="22"/>
      <c r="C67" s="24"/>
      <c r="D67" s="49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0"/>
      <c r="AA67" s="24"/>
      <c r="AB67" s="24"/>
      <c r="AC67" s="49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50"/>
      <c r="AP67" s="24"/>
      <c r="AQ67" s="23"/>
    </row>
    <row r="68" spans="2:43">
      <c r="B68" s="22"/>
      <c r="C68" s="24"/>
      <c r="D68" s="49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50"/>
      <c r="AA68" s="24"/>
      <c r="AB68" s="24"/>
      <c r="AC68" s="49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50"/>
      <c r="AP68" s="24"/>
      <c r="AQ68" s="23"/>
    </row>
    <row r="69" spans="2:43" s="1" customFormat="1" ht="15">
      <c r="B69" s="31"/>
      <c r="C69" s="32"/>
      <c r="D69" s="51" t="s">
        <v>45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3" t="s">
        <v>46</v>
      </c>
      <c r="S69" s="52"/>
      <c r="T69" s="52"/>
      <c r="U69" s="52"/>
      <c r="V69" s="52"/>
      <c r="W69" s="52"/>
      <c r="X69" s="52"/>
      <c r="Y69" s="52"/>
      <c r="Z69" s="54"/>
      <c r="AA69" s="32"/>
      <c r="AB69" s="32"/>
      <c r="AC69" s="51" t="s">
        <v>45</v>
      </c>
      <c r="AD69" s="52"/>
      <c r="AE69" s="52"/>
      <c r="AF69" s="52"/>
      <c r="AG69" s="52"/>
      <c r="AH69" s="52"/>
      <c r="AI69" s="52"/>
      <c r="AJ69" s="52"/>
      <c r="AK69" s="52"/>
      <c r="AL69" s="52"/>
      <c r="AM69" s="53" t="s">
        <v>46</v>
      </c>
      <c r="AN69" s="52"/>
      <c r="AO69" s="54"/>
      <c r="AP69" s="32"/>
      <c r="AQ69" s="33"/>
    </row>
    <row r="70" spans="2:43" s="1" customFormat="1" ht="6.95" customHeight="1">
      <c r="B70" s="31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3"/>
    </row>
    <row r="71" spans="2:43" s="1" customFormat="1" ht="6.9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7"/>
    </row>
    <row r="75" spans="2:43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</row>
    <row r="76" spans="2:43" s="1" customFormat="1" ht="36.950000000000003" customHeight="1">
      <c r="B76" s="31"/>
      <c r="C76" s="179" t="s">
        <v>49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33"/>
    </row>
    <row r="77" spans="2:43" s="3" customFormat="1" ht="14.45" customHeight="1">
      <c r="B77" s="61"/>
      <c r="C77" s="28" t="s">
        <v>13</v>
      </c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3"/>
    </row>
    <row r="78" spans="2:43" s="4" customFormat="1" ht="36.950000000000003" customHeight="1">
      <c r="B78" s="64"/>
      <c r="C78" s="65" t="s">
        <v>14</v>
      </c>
      <c r="D78" s="66"/>
      <c r="E78" s="66"/>
      <c r="F78" s="66"/>
      <c r="G78" s="66"/>
      <c r="H78" s="66"/>
      <c r="I78" s="66"/>
      <c r="J78" s="66"/>
      <c r="K78" s="66"/>
      <c r="L78" s="181" t="str">
        <f>K6</f>
        <v>Vodozádržné opatrenia v obci Močenok</v>
      </c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66"/>
      <c r="AQ78" s="67"/>
    </row>
    <row r="79" spans="2:43" s="1" customFormat="1" ht="6.95" customHeight="1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3"/>
    </row>
    <row r="80" spans="2:43" s="1" customFormat="1" ht="15">
      <c r="B80" s="31"/>
      <c r="C80" s="28" t="s">
        <v>18</v>
      </c>
      <c r="D80" s="32"/>
      <c r="E80" s="32"/>
      <c r="F80" s="32"/>
      <c r="G80" s="32"/>
      <c r="H80" s="32"/>
      <c r="I80" s="32"/>
      <c r="J80" s="32"/>
      <c r="K80" s="32"/>
      <c r="L80" s="68" t="str">
        <f>IF(K8="","",K8)</f>
        <v>Obec Močenok</v>
      </c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28" t="s">
        <v>20</v>
      </c>
      <c r="AJ80" s="32"/>
      <c r="AK80" s="32"/>
      <c r="AL80" s="32"/>
      <c r="AM80" s="69" t="str">
        <f>IF(AN8= "","",AN8)</f>
        <v/>
      </c>
      <c r="AN80" s="32"/>
      <c r="AO80" s="32"/>
      <c r="AP80" s="32"/>
      <c r="AQ80" s="33"/>
    </row>
    <row r="81" spans="1:76" s="1" customFormat="1" ht="6.95" customHeight="1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3"/>
    </row>
    <row r="82" spans="1:76" s="1" customFormat="1" ht="15">
      <c r="B82" s="31"/>
      <c r="C82" s="28" t="s">
        <v>21</v>
      </c>
      <c r="D82" s="32"/>
      <c r="E82" s="32"/>
      <c r="F82" s="32"/>
      <c r="G82" s="32"/>
      <c r="H82" s="32"/>
      <c r="I82" s="32"/>
      <c r="J82" s="32"/>
      <c r="K82" s="32"/>
      <c r="L82" s="62" t="str">
        <f>IF(E11= "","",E11)</f>
        <v>Obec Močenok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28" t="s">
        <v>26</v>
      </c>
      <c r="AJ82" s="32"/>
      <c r="AK82" s="32"/>
      <c r="AL82" s="32"/>
      <c r="AM82" s="164" t="str">
        <f>IF(E17="","",E17)</f>
        <v/>
      </c>
      <c r="AN82" s="164"/>
      <c r="AO82" s="164"/>
      <c r="AP82" s="164"/>
      <c r="AQ82" s="33"/>
      <c r="AS82" s="160" t="s">
        <v>50</v>
      </c>
      <c r="AT82" s="161"/>
      <c r="AU82" s="47"/>
      <c r="AV82" s="47"/>
      <c r="AW82" s="47"/>
      <c r="AX82" s="47"/>
      <c r="AY82" s="47"/>
      <c r="AZ82" s="47"/>
      <c r="BA82" s="47"/>
      <c r="BB82" s="47"/>
      <c r="BC82" s="47"/>
      <c r="BD82" s="48"/>
    </row>
    <row r="83" spans="1:76" s="1" customFormat="1" ht="15">
      <c r="B83" s="31"/>
      <c r="C83" s="28" t="s">
        <v>24</v>
      </c>
      <c r="D83" s="32"/>
      <c r="E83" s="32"/>
      <c r="F83" s="32"/>
      <c r="G83" s="32"/>
      <c r="H83" s="32"/>
      <c r="I83" s="32"/>
      <c r="J83" s="32"/>
      <c r="K83" s="32"/>
      <c r="L83" s="62" t="str">
        <f>IF(E14="","",E14)</f>
        <v xml:space="preserve"> </v>
      </c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28" t="s">
        <v>28</v>
      </c>
      <c r="AJ83" s="32"/>
      <c r="AK83" s="32"/>
      <c r="AL83" s="32"/>
      <c r="AM83" s="164" t="str">
        <f>IF(E20="","",E20)</f>
        <v/>
      </c>
      <c r="AN83" s="164"/>
      <c r="AO83" s="164"/>
      <c r="AP83" s="164"/>
      <c r="AQ83" s="33"/>
      <c r="AS83" s="162"/>
      <c r="AT83" s="163"/>
      <c r="AU83" s="32"/>
      <c r="AV83" s="32"/>
      <c r="AW83" s="32"/>
      <c r="AX83" s="32"/>
      <c r="AY83" s="32"/>
      <c r="AZ83" s="32"/>
      <c r="BA83" s="32"/>
      <c r="BB83" s="32"/>
      <c r="BC83" s="32"/>
      <c r="BD83" s="70"/>
    </row>
    <row r="84" spans="1:76" s="1" customFormat="1" ht="10.9" customHeight="1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3"/>
      <c r="AS84" s="162"/>
      <c r="AT84" s="163"/>
      <c r="AU84" s="32"/>
      <c r="AV84" s="32"/>
      <c r="AW84" s="32"/>
      <c r="AX84" s="32"/>
      <c r="AY84" s="32"/>
      <c r="AZ84" s="32"/>
      <c r="BA84" s="32"/>
      <c r="BB84" s="32"/>
      <c r="BC84" s="32"/>
      <c r="BD84" s="70"/>
    </row>
    <row r="85" spans="1:76" s="1" customFormat="1" ht="29.25" customHeight="1">
      <c r="B85" s="31"/>
      <c r="C85" s="171" t="s">
        <v>51</v>
      </c>
      <c r="D85" s="172"/>
      <c r="E85" s="172"/>
      <c r="F85" s="172"/>
      <c r="G85" s="172"/>
      <c r="H85" s="71"/>
      <c r="I85" s="173" t="s">
        <v>52</v>
      </c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3" t="s">
        <v>53</v>
      </c>
      <c r="AH85" s="172"/>
      <c r="AI85" s="172"/>
      <c r="AJ85" s="172"/>
      <c r="AK85" s="172"/>
      <c r="AL85" s="172"/>
      <c r="AM85" s="172"/>
      <c r="AN85" s="173" t="s">
        <v>54</v>
      </c>
      <c r="AO85" s="172"/>
      <c r="AP85" s="174"/>
      <c r="AQ85" s="33"/>
      <c r="AS85" s="72" t="s">
        <v>55</v>
      </c>
      <c r="AT85" s="73" t="s">
        <v>56</v>
      </c>
      <c r="AU85" s="73" t="s">
        <v>57</v>
      </c>
      <c r="AV85" s="73" t="s">
        <v>58</v>
      </c>
      <c r="AW85" s="73" t="s">
        <v>59</v>
      </c>
      <c r="AX85" s="73" t="s">
        <v>60</v>
      </c>
      <c r="AY85" s="73" t="s">
        <v>61</v>
      </c>
      <c r="AZ85" s="73" t="s">
        <v>62</v>
      </c>
      <c r="BA85" s="73" t="s">
        <v>63</v>
      </c>
      <c r="BB85" s="73" t="s">
        <v>64</v>
      </c>
      <c r="BC85" s="73" t="s">
        <v>65</v>
      </c>
      <c r="BD85" s="74" t="s">
        <v>66</v>
      </c>
    </row>
    <row r="86" spans="1:76" s="1" customFormat="1" ht="10.9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3"/>
      <c r="AS86" s="75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8"/>
    </row>
    <row r="87" spans="1:76" s="4" customFormat="1" ht="32.450000000000003" customHeight="1">
      <c r="B87" s="64"/>
      <c r="C87" s="76" t="s">
        <v>67</v>
      </c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156">
        <f>ROUND(SUM(AG88:AG91),2)</f>
        <v>0</v>
      </c>
      <c r="AH87" s="156"/>
      <c r="AI87" s="156"/>
      <c r="AJ87" s="156"/>
      <c r="AK87" s="156"/>
      <c r="AL87" s="156"/>
      <c r="AM87" s="156"/>
      <c r="AN87" s="157">
        <f>SUM(AG87,AT87)</f>
        <v>0</v>
      </c>
      <c r="AO87" s="157"/>
      <c r="AP87" s="157"/>
      <c r="AQ87" s="67"/>
      <c r="AS87" s="78">
        <f>ROUND(SUM(AS88:AS91),2)</f>
        <v>0</v>
      </c>
      <c r="AT87" s="79">
        <f>ROUND(SUM(AV87:AW87),2)</f>
        <v>0</v>
      </c>
      <c r="AU87" s="80">
        <f>ROUND(SUM(AU88:AU91),5)</f>
        <v>4673.3049799999999</v>
      </c>
      <c r="AV87" s="79">
        <f>ROUND(AZ87*L31,2)</f>
        <v>0</v>
      </c>
      <c r="AW87" s="79">
        <f>ROUND(BA87*L32,2)</f>
        <v>0</v>
      </c>
      <c r="AX87" s="79">
        <f>ROUND(BB87*L31,2)</f>
        <v>0</v>
      </c>
      <c r="AY87" s="79">
        <f>ROUND(BC87*L32,2)</f>
        <v>0</v>
      </c>
      <c r="AZ87" s="79">
        <f>ROUND(SUM(AZ88:AZ91),2)</f>
        <v>0</v>
      </c>
      <c r="BA87" s="79">
        <f>ROUND(SUM(BA88:BA91),2)</f>
        <v>0</v>
      </c>
      <c r="BB87" s="79">
        <f>ROUND(SUM(BB88:BB91),2)</f>
        <v>0</v>
      </c>
      <c r="BC87" s="79">
        <f>ROUND(SUM(BC88:BC91),2)</f>
        <v>0</v>
      </c>
      <c r="BD87" s="81">
        <f>ROUND(SUM(BD88:BD91),2)</f>
        <v>0</v>
      </c>
      <c r="BS87" s="82" t="s">
        <v>68</v>
      </c>
      <c r="BT87" s="82" t="s">
        <v>69</v>
      </c>
      <c r="BU87" s="83" t="s">
        <v>70</v>
      </c>
      <c r="BV87" s="82" t="s">
        <v>71</v>
      </c>
      <c r="BW87" s="82" t="s">
        <v>72</v>
      </c>
      <c r="BX87" s="82" t="s">
        <v>73</v>
      </c>
    </row>
    <row r="88" spans="1:76" s="5" customFormat="1" ht="31.5" customHeight="1">
      <c r="A88" s="84" t="s">
        <v>74</v>
      </c>
      <c r="B88" s="85"/>
      <c r="C88" s="86"/>
      <c r="D88" s="170" t="s">
        <v>75</v>
      </c>
      <c r="E88" s="170"/>
      <c r="F88" s="170"/>
      <c r="G88" s="170"/>
      <c r="H88" s="170"/>
      <c r="I88" s="87"/>
      <c r="J88" s="170" t="s">
        <v>76</v>
      </c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0"/>
      <c r="AE88" s="170"/>
      <c r="AF88" s="170"/>
      <c r="AG88" s="158">
        <f>'1 - SO01 Odvodnenie ploch...'!M30</f>
        <v>0</v>
      </c>
      <c r="AH88" s="159"/>
      <c r="AI88" s="159"/>
      <c r="AJ88" s="159"/>
      <c r="AK88" s="159"/>
      <c r="AL88" s="159"/>
      <c r="AM88" s="159"/>
      <c r="AN88" s="158">
        <f>SUM(AG88,AT88)</f>
        <v>0</v>
      </c>
      <c r="AO88" s="159"/>
      <c r="AP88" s="159"/>
      <c r="AQ88" s="88"/>
      <c r="AS88" s="89">
        <f>'1 - SO01 Odvodnenie ploch...'!M28</f>
        <v>0</v>
      </c>
      <c r="AT88" s="90">
        <f>ROUND(SUM(AV88:AW88),2)</f>
        <v>0</v>
      </c>
      <c r="AU88" s="91">
        <f>'1 - SO01 Odvodnenie ploch...'!W125</f>
        <v>2220.64165615</v>
      </c>
      <c r="AV88" s="90">
        <f>'1 - SO01 Odvodnenie ploch...'!M32</f>
        <v>0</v>
      </c>
      <c r="AW88" s="90">
        <f>'1 - SO01 Odvodnenie ploch...'!M33</f>
        <v>0</v>
      </c>
      <c r="AX88" s="90">
        <f>'1 - SO01 Odvodnenie ploch...'!M34</f>
        <v>0</v>
      </c>
      <c r="AY88" s="90">
        <f>'1 - SO01 Odvodnenie ploch...'!M35</f>
        <v>0</v>
      </c>
      <c r="AZ88" s="90">
        <f>'1 - SO01 Odvodnenie ploch...'!H32</f>
        <v>0</v>
      </c>
      <c r="BA88" s="90">
        <f>'1 - SO01 Odvodnenie ploch...'!H33</f>
        <v>0</v>
      </c>
      <c r="BB88" s="90">
        <f>'1 - SO01 Odvodnenie ploch...'!H34</f>
        <v>0</v>
      </c>
      <c r="BC88" s="90">
        <f>'1 - SO01 Odvodnenie ploch...'!H35</f>
        <v>0</v>
      </c>
      <c r="BD88" s="92">
        <f>'1 - SO01 Odvodnenie ploch...'!H36</f>
        <v>0</v>
      </c>
      <c r="BT88" s="93" t="s">
        <v>75</v>
      </c>
      <c r="BV88" s="93" t="s">
        <v>71</v>
      </c>
      <c r="BW88" s="93" t="s">
        <v>77</v>
      </c>
      <c r="BX88" s="93" t="s">
        <v>72</v>
      </c>
    </row>
    <row r="89" spans="1:76" s="5" customFormat="1" ht="31.5" customHeight="1">
      <c r="A89" s="84" t="s">
        <v>74</v>
      </c>
      <c r="B89" s="85"/>
      <c r="C89" s="86"/>
      <c r="D89" s="170" t="s">
        <v>78</v>
      </c>
      <c r="E89" s="170"/>
      <c r="F89" s="170"/>
      <c r="G89" s="170"/>
      <c r="H89" s="170"/>
      <c r="I89" s="87"/>
      <c r="J89" s="170" t="s">
        <v>79</v>
      </c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70"/>
      <c r="AD89" s="170"/>
      <c r="AE89" s="170"/>
      <c r="AF89" s="170"/>
      <c r="AG89" s="158">
        <f>'2 - SO02 Odvodnenie výcho...'!M30</f>
        <v>0</v>
      </c>
      <c r="AH89" s="159"/>
      <c r="AI89" s="159"/>
      <c r="AJ89" s="159"/>
      <c r="AK89" s="159"/>
      <c r="AL89" s="159"/>
      <c r="AM89" s="159"/>
      <c r="AN89" s="158">
        <f>SUM(AG89,AT89)</f>
        <v>0</v>
      </c>
      <c r="AO89" s="159"/>
      <c r="AP89" s="159"/>
      <c r="AQ89" s="88"/>
      <c r="AS89" s="89">
        <f>'2 - SO02 Odvodnenie výcho...'!M28</f>
        <v>0</v>
      </c>
      <c r="AT89" s="90">
        <f>ROUND(SUM(AV89:AW89),2)</f>
        <v>0</v>
      </c>
      <c r="AU89" s="91">
        <f>'2 - SO02 Odvodnenie výcho...'!W126</f>
        <v>581.77274650000015</v>
      </c>
      <c r="AV89" s="90">
        <f>'2 - SO02 Odvodnenie výcho...'!M32</f>
        <v>0</v>
      </c>
      <c r="AW89" s="90">
        <f>'2 - SO02 Odvodnenie výcho...'!M33</f>
        <v>0</v>
      </c>
      <c r="AX89" s="90">
        <f>'2 - SO02 Odvodnenie výcho...'!M34</f>
        <v>0</v>
      </c>
      <c r="AY89" s="90">
        <f>'2 - SO02 Odvodnenie výcho...'!M35</f>
        <v>0</v>
      </c>
      <c r="AZ89" s="90">
        <f>'2 - SO02 Odvodnenie výcho...'!H32</f>
        <v>0</v>
      </c>
      <c r="BA89" s="90">
        <f>'2 - SO02 Odvodnenie výcho...'!H33</f>
        <v>0</v>
      </c>
      <c r="BB89" s="90">
        <f>'2 - SO02 Odvodnenie výcho...'!H34</f>
        <v>0</v>
      </c>
      <c r="BC89" s="90">
        <f>'2 - SO02 Odvodnenie výcho...'!H35</f>
        <v>0</v>
      </c>
      <c r="BD89" s="92">
        <f>'2 - SO02 Odvodnenie výcho...'!H36</f>
        <v>0</v>
      </c>
      <c r="BT89" s="93" t="s">
        <v>75</v>
      </c>
      <c r="BV89" s="93" t="s">
        <v>71</v>
      </c>
      <c r="BW89" s="93" t="s">
        <v>80</v>
      </c>
      <c r="BX89" s="93" t="s">
        <v>72</v>
      </c>
    </row>
    <row r="90" spans="1:76" s="5" customFormat="1" ht="31.5" customHeight="1">
      <c r="A90" s="84" t="s">
        <v>74</v>
      </c>
      <c r="B90" s="85"/>
      <c r="C90" s="86"/>
      <c r="D90" s="170" t="s">
        <v>81</v>
      </c>
      <c r="E90" s="170"/>
      <c r="F90" s="170"/>
      <c r="G90" s="170"/>
      <c r="H90" s="170"/>
      <c r="I90" s="87"/>
      <c r="J90" s="170" t="s">
        <v>82</v>
      </c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58">
        <f>'3 - SO03 Odvodnenie ploch...'!M30</f>
        <v>0</v>
      </c>
      <c r="AH90" s="159"/>
      <c r="AI90" s="159"/>
      <c r="AJ90" s="159"/>
      <c r="AK90" s="159"/>
      <c r="AL90" s="159"/>
      <c r="AM90" s="159"/>
      <c r="AN90" s="158">
        <f>SUM(AG90,AT90)</f>
        <v>0</v>
      </c>
      <c r="AO90" s="159"/>
      <c r="AP90" s="159"/>
      <c r="AQ90" s="88"/>
      <c r="AS90" s="89">
        <f>'3 - SO03 Odvodnenie ploch...'!M28</f>
        <v>0</v>
      </c>
      <c r="AT90" s="90">
        <f>ROUND(SUM(AV90:AW90),2)</f>
        <v>0</v>
      </c>
      <c r="AU90" s="91">
        <f>'3 - SO03 Odvodnenie ploch...'!W124</f>
        <v>1465.4741820000008</v>
      </c>
      <c r="AV90" s="90">
        <f>'3 - SO03 Odvodnenie ploch...'!M32</f>
        <v>0</v>
      </c>
      <c r="AW90" s="90">
        <f>'3 - SO03 Odvodnenie ploch...'!M33</f>
        <v>0</v>
      </c>
      <c r="AX90" s="90">
        <f>'3 - SO03 Odvodnenie ploch...'!M34</f>
        <v>0</v>
      </c>
      <c r="AY90" s="90">
        <f>'3 - SO03 Odvodnenie ploch...'!M35</f>
        <v>0</v>
      </c>
      <c r="AZ90" s="90">
        <f>'3 - SO03 Odvodnenie ploch...'!H32</f>
        <v>0</v>
      </c>
      <c r="BA90" s="90">
        <f>'3 - SO03 Odvodnenie ploch...'!H33</f>
        <v>0</v>
      </c>
      <c r="BB90" s="90">
        <f>'3 - SO03 Odvodnenie ploch...'!H34</f>
        <v>0</v>
      </c>
      <c r="BC90" s="90">
        <f>'3 - SO03 Odvodnenie ploch...'!H35</f>
        <v>0</v>
      </c>
      <c r="BD90" s="92">
        <f>'3 - SO03 Odvodnenie ploch...'!H36</f>
        <v>0</v>
      </c>
      <c r="BT90" s="93" t="s">
        <v>75</v>
      </c>
      <c r="BV90" s="93" t="s">
        <v>71</v>
      </c>
      <c r="BW90" s="93" t="s">
        <v>83</v>
      </c>
      <c r="BX90" s="93" t="s">
        <v>72</v>
      </c>
    </row>
    <row r="91" spans="1:76" s="5" customFormat="1" ht="31.5" customHeight="1">
      <c r="A91" s="84" t="s">
        <v>74</v>
      </c>
      <c r="B91" s="85"/>
      <c r="C91" s="86"/>
      <c r="D91" s="170" t="s">
        <v>84</v>
      </c>
      <c r="E91" s="170"/>
      <c r="F91" s="170"/>
      <c r="G91" s="170"/>
      <c r="H91" s="170"/>
      <c r="I91" s="87"/>
      <c r="J91" s="170" t="s">
        <v>85</v>
      </c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58">
        <f>'4 - SO04 Odvodnenie západ...'!M30</f>
        <v>0</v>
      </c>
      <c r="AH91" s="159"/>
      <c r="AI91" s="159"/>
      <c r="AJ91" s="159"/>
      <c r="AK91" s="159"/>
      <c r="AL91" s="159"/>
      <c r="AM91" s="159"/>
      <c r="AN91" s="158">
        <f>SUM(AG91,AT91)</f>
        <v>0</v>
      </c>
      <c r="AO91" s="159"/>
      <c r="AP91" s="159"/>
      <c r="AQ91" s="88"/>
      <c r="AS91" s="94">
        <f>'4 - SO04 Odvodnenie západ...'!M28</f>
        <v>0</v>
      </c>
      <c r="AT91" s="95">
        <f>ROUND(SUM(AV91:AW91),2)</f>
        <v>0</v>
      </c>
      <c r="AU91" s="96">
        <f>'4 - SO04 Odvodnenie západ...'!W125</f>
        <v>405.41639499999991</v>
      </c>
      <c r="AV91" s="95">
        <f>'4 - SO04 Odvodnenie západ...'!M32</f>
        <v>0</v>
      </c>
      <c r="AW91" s="95">
        <f>'4 - SO04 Odvodnenie západ...'!M33</f>
        <v>0</v>
      </c>
      <c r="AX91" s="95">
        <f>'4 - SO04 Odvodnenie západ...'!M34</f>
        <v>0</v>
      </c>
      <c r="AY91" s="95">
        <f>'4 - SO04 Odvodnenie západ...'!M35</f>
        <v>0</v>
      </c>
      <c r="AZ91" s="95">
        <f>'4 - SO04 Odvodnenie západ...'!H32</f>
        <v>0</v>
      </c>
      <c r="BA91" s="95">
        <f>'4 - SO04 Odvodnenie západ...'!H33</f>
        <v>0</v>
      </c>
      <c r="BB91" s="95">
        <f>'4 - SO04 Odvodnenie západ...'!H34</f>
        <v>0</v>
      </c>
      <c r="BC91" s="95">
        <f>'4 - SO04 Odvodnenie západ...'!H35</f>
        <v>0</v>
      </c>
      <c r="BD91" s="97">
        <f>'4 - SO04 Odvodnenie západ...'!H36</f>
        <v>0</v>
      </c>
      <c r="BT91" s="93" t="s">
        <v>75</v>
      </c>
      <c r="BV91" s="93" t="s">
        <v>71</v>
      </c>
      <c r="BW91" s="93" t="s">
        <v>86</v>
      </c>
      <c r="BX91" s="93" t="s">
        <v>72</v>
      </c>
    </row>
    <row r="92" spans="1:76">
      <c r="B92" s="22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3"/>
    </row>
    <row r="93" spans="1:76" s="1" customFormat="1" ht="30" customHeight="1">
      <c r="B93" s="31"/>
      <c r="C93" s="76" t="s">
        <v>87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157">
        <v>0</v>
      </c>
      <c r="AH93" s="157"/>
      <c r="AI93" s="157"/>
      <c r="AJ93" s="157"/>
      <c r="AK93" s="157"/>
      <c r="AL93" s="157"/>
      <c r="AM93" s="157"/>
      <c r="AN93" s="157">
        <v>0</v>
      </c>
      <c r="AO93" s="157"/>
      <c r="AP93" s="157"/>
      <c r="AQ93" s="33"/>
      <c r="AS93" s="72" t="s">
        <v>88</v>
      </c>
      <c r="AT93" s="73" t="s">
        <v>89</v>
      </c>
      <c r="AU93" s="73" t="s">
        <v>33</v>
      </c>
      <c r="AV93" s="74" t="s">
        <v>56</v>
      </c>
    </row>
    <row r="94" spans="1:76" s="1" customFormat="1" ht="10.9" customHeight="1">
      <c r="B94" s="31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3"/>
      <c r="AS94" s="98"/>
      <c r="AT94" s="52"/>
      <c r="AU94" s="52"/>
      <c r="AV94" s="54"/>
    </row>
    <row r="95" spans="1:76" s="1" customFormat="1" ht="30" customHeight="1">
      <c r="B95" s="31"/>
      <c r="C95" s="99" t="s">
        <v>90</v>
      </c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69">
        <f>ROUND(AG87+AG93,2)</f>
        <v>0</v>
      </c>
      <c r="AH95" s="169"/>
      <c r="AI95" s="169"/>
      <c r="AJ95" s="169"/>
      <c r="AK95" s="169"/>
      <c r="AL95" s="169"/>
      <c r="AM95" s="169"/>
      <c r="AN95" s="169">
        <f>AN87+AN93</f>
        <v>0</v>
      </c>
      <c r="AO95" s="169"/>
      <c r="AP95" s="169"/>
      <c r="AQ95" s="33"/>
    </row>
    <row r="96" spans="1:76" s="1" customFormat="1" ht="6.95" customHeight="1">
      <c r="B96" s="55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7"/>
    </row>
  </sheetData>
  <mergeCells count="57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D88:H88"/>
    <mergeCell ref="J88:AF88"/>
    <mergeCell ref="AN89:AP89"/>
    <mergeCell ref="AG89:AM89"/>
    <mergeCell ref="D89:H89"/>
    <mergeCell ref="J89:AF89"/>
    <mergeCell ref="AG95:AM95"/>
    <mergeCell ref="AN95:AP95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R2:BE2"/>
    <mergeCell ref="AG87:AM87"/>
    <mergeCell ref="AN87:AP87"/>
    <mergeCell ref="AG93:AM93"/>
    <mergeCell ref="AN93:AP93"/>
    <mergeCell ref="AN88:AP88"/>
    <mergeCell ref="AG88:AM88"/>
    <mergeCell ref="AS82:AT84"/>
    <mergeCell ref="AM83:AP83"/>
    <mergeCell ref="AK26:AO26"/>
    <mergeCell ref="AK27:AO27"/>
    <mergeCell ref="AK29:AO29"/>
  </mergeCells>
  <hyperlinks>
    <hyperlink ref="K1:S1" location="C2" display="1) Súhrnný list stavby"/>
    <hyperlink ref="W1:AF1" location="C87" display="2) Rekapitulácia objektov"/>
    <hyperlink ref="A88" location="'1 - SO01 Odvodnenie ploch...'!C2" display="/"/>
    <hyperlink ref="A89" location="'2 - SO02 Odvodnenie výcho...'!C2" display="/"/>
    <hyperlink ref="A90" location="'3 - SO03 Odvodnenie ploch...'!C2" display="/"/>
    <hyperlink ref="A91" location="'4 - SO04 Odvodnenie západ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60"/>
  <sheetViews>
    <sheetView showGridLines="0" workbookViewId="0">
      <pane ySplit="1" topLeftCell="A139" activePane="bottomLeft" state="frozen"/>
      <selection pane="bottomLeft" activeCell="O9" sqref="O9:P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91</v>
      </c>
      <c r="G1" s="13"/>
      <c r="H1" s="191" t="s">
        <v>92</v>
      </c>
      <c r="I1" s="191"/>
      <c r="J1" s="191"/>
      <c r="K1" s="191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154" t="s">
        <v>8</v>
      </c>
      <c r="T2" s="155"/>
      <c r="U2" s="155"/>
      <c r="V2" s="155"/>
      <c r="W2" s="155"/>
      <c r="X2" s="155"/>
      <c r="Y2" s="155"/>
      <c r="Z2" s="155"/>
      <c r="AA2" s="155"/>
      <c r="AB2" s="155"/>
      <c r="AC2" s="155"/>
      <c r="AT2" s="18" t="s">
        <v>77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79" t="s">
        <v>96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23"/>
      <c r="T4" s="17" t="s">
        <v>11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9" t="str">
        <f>'Rekapitulácia stavby'!K6</f>
        <v>Vodozádržné opatrenia v obci Močenok</v>
      </c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4"/>
      <c r="R6" s="23"/>
    </row>
    <row r="7" spans="1:66" s="1" customFormat="1" ht="32.85" customHeight="1">
      <c r="B7" s="31"/>
      <c r="C7" s="32"/>
      <c r="D7" s="27" t="s">
        <v>97</v>
      </c>
      <c r="E7" s="32"/>
      <c r="F7" s="189" t="s">
        <v>76</v>
      </c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211"/>
      <c r="P9" s="211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88" t="s">
        <v>5</v>
      </c>
      <c r="P11" s="188"/>
      <c r="Q11" s="32"/>
      <c r="R11" s="33"/>
    </row>
    <row r="12" spans="1:66" s="1" customFormat="1" ht="18" customHeight="1">
      <c r="B12" s="31"/>
      <c r="C12" s="32"/>
      <c r="D12" s="32"/>
      <c r="E12" s="26" t="s">
        <v>19</v>
      </c>
      <c r="F12" s="32"/>
      <c r="G12" s="32"/>
      <c r="H12" s="32"/>
      <c r="I12" s="32"/>
      <c r="J12" s="32"/>
      <c r="K12" s="32"/>
      <c r="L12" s="32"/>
      <c r="M12" s="28" t="s">
        <v>23</v>
      </c>
      <c r="N12" s="32"/>
      <c r="O12" s="188" t="s">
        <v>5</v>
      </c>
      <c r="P12" s="188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188" t="str">
        <f>IF('Rekapitulácia stavby'!AN13="","",'Rekapitulácia stavby'!AN13)</f>
        <v/>
      </c>
      <c r="P14" s="188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23</v>
      </c>
      <c r="N15" s="32"/>
      <c r="O15" s="188" t="str">
        <f>IF('Rekapitulácia stavby'!AN14="","",'Rekapitulácia stavby'!AN14)</f>
        <v/>
      </c>
      <c r="P15" s="188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26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88" t="s">
        <v>5</v>
      </c>
      <c r="P17" s="188"/>
      <c r="Q17" s="32"/>
      <c r="R17" s="33"/>
    </row>
    <row r="18" spans="2:18" s="1" customFormat="1" ht="18" customHeight="1">
      <c r="B18" s="31"/>
      <c r="C18" s="32"/>
      <c r="D18" s="32"/>
      <c r="E18" s="26"/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188" t="s">
        <v>5</v>
      </c>
      <c r="P18" s="188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88" t="s">
        <v>5</v>
      </c>
      <c r="P20" s="188"/>
      <c r="Q20" s="32"/>
      <c r="R20" s="33"/>
    </row>
    <row r="21" spans="2:18" s="1" customFormat="1" ht="18" customHeight="1">
      <c r="B21" s="31"/>
      <c r="C21" s="32"/>
      <c r="D21" s="32"/>
      <c r="E21" s="26"/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188" t="s">
        <v>5</v>
      </c>
      <c r="P21" s="188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90" t="s">
        <v>5</v>
      </c>
      <c r="F24" s="190"/>
      <c r="G24" s="190"/>
      <c r="H24" s="190"/>
      <c r="I24" s="190"/>
      <c r="J24" s="190"/>
      <c r="K24" s="190"/>
      <c r="L24" s="19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98</v>
      </c>
      <c r="E27" s="32"/>
      <c r="F27" s="32"/>
      <c r="G27" s="32"/>
      <c r="H27" s="32"/>
      <c r="I27" s="32"/>
      <c r="J27" s="32"/>
      <c r="K27" s="32"/>
      <c r="L27" s="32"/>
      <c r="M27" s="165">
        <f>N88</f>
        <v>0</v>
      </c>
      <c r="N27" s="165"/>
      <c r="O27" s="165"/>
      <c r="P27" s="165"/>
      <c r="Q27" s="32"/>
      <c r="R27" s="33"/>
    </row>
    <row r="28" spans="2:18" s="1" customFormat="1" ht="14.45" customHeight="1">
      <c r="B28" s="31"/>
      <c r="C28" s="32"/>
      <c r="D28" s="30" t="s">
        <v>99</v>
      </c>
      <c r="E28" s="32"/>
      <c r="F28" s="32"/>
      <c r="G28" s="32"/>
      <c r="H28" s="32"/>
      <c r="I28" s="32"/>
      <c r="J28" s="32"/>
      <c r="K28" s="32"/>
      <c r="L28" s="32"/>
      <c r="M28" s="165">
        <f>N106</f>
        <v>0</v>
      </c>
      <c r="N28" s="165"/>
      <c r="O28" s="165"/>
      <c r="P28" s="165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32</v>
      </c>
      <c r="E30" s="32"/>
      <c r="F30" s="32"/>
      <c r="G30" s="32"/>
      <c r="H30" s="32"/>
      <c r="I30" s="32"/>
      <c r="J30" s="32"/>
      <c r="K30" s="32"/>
      <c r="L30" s="32"/>
      <c r="M30" s="224">
        <f>ROUND(M27+M28,2)</f>
        <v>0</v>
      </c>
      <c r="N30" s="208"/>
      <c r="O30" s="208"/>
      <c r="P30" s="208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4" t="s">
        <v>35</v>
      </c>
      <c r="H32" s="221">
        <f>ROUND((SUM(BE106:BE107)+SUM(BE125:BE259)), 2)</f>
        <v>0</v>
      </c>
      <c r="I32" s="208"/>
      <c r="J32" s="208"/>
      <c r="K32" s="32"/>
      <c r="L32" s="32"/>
      <c r="M32" s="221">
        <f>ROUND(ROUND((SUM(BE106:BE107)+SUM(BE125:BE259)), 2)*F32, 2)</f>
        <v>0</v>
      </c>
      <c r="N32" s="208"/>
      <c r="O32" s="208"/>
      <c r="P32" s="208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4" t="s">
        <v>35</v>
      </c>
      <c r="H33" s="221">
        <f>ROUND((SUM(BF106:BF107)+SUM(BF125:BF259)), 2)</f>
        <v>0</v>
      </c>
      <c r="I33" s="208"/>
      <c r="J33" s="208"/>
      <c r="K33" s="32"/>
      <c r="L33" s="32"/>
      <c r="M33" s="221">
        <f>ROUND(ROUND((SUM(BF106:BF107)+SUM(BF125:BF259)), 2)*F33, 2)</f>
        <v>0</v>
      </c>
      <c r="N33" s="208"/>
      <c r="O33" s="208"/>
      <c r="P33" s="208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4" t="s">
        <v>35</v>
      </c>
      <c r="H34" s="221">
        <f>ROUND((SUM(BG106:BG107)+SUM(BG125:BG259)), 2)</f>
        <v>0</v>
      </c>
      <c r="I34" s="208"/>
      <c r="J34" s="208"/>
      <c r="K34" s="32"/>
      <c r="L34" s="32"/>
      <c r="M34" s="221">
        <v>0</v>
      </c>
      <c r="N34" s="208"/>
      <c r="O34" s="208"/>
      <c r="P34" s="208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4" t="s">
        <v>35</v>
      </c>
      <c r="H35" s="221">
        <f>ROUND((SUM(BH106:BH107)+SUM(BH125:BH259)), 2)</f>
        <v>0</v>
      </c>
      <c r="I35" s="208"/>
      <c r="J35" s="208"/>
      <c r="K35" s="32"/>
      <c r="L35" s="32"/>
      <c r="M35" s="221">
        <v>0</v>
      </c>
      <c r="N35" s="208"/>
      <c r="O35" s="208"/>
      <c r="P35" s="208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4" t="s">
        <v>35</v>
      </c>
      <c r="H36" s="221">
        <f>ROUND((SUM(BI106:BI107)+SUM(BI125:BI259)), 2)</f>
        <v>0</v>
      </c>
      <c r="I36" s="208"/>
      <c r="J36" s="208"/>
      <c r="K36" s="32"/>
      <c r="L36" s="32"/>
      <c r="M36" s="221">
        <v>0</v>
      </c>
      <c r="N36" s="208"/>
      <c r="O36" s="208"/>
      <c r="P36" s="208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40</v>
      </c>
      <c r="E38" s="71"/>
      <c r="F38" s="71"/>
      <c r="G38" s="106" t="s">
        <v>41</v>
      </c>
      <c r="H38" s="107" t="s">
        <v>42</v>
      </c>
      <c r="I38" s="71"/>
      <c r="J38" s="71"/>
      <c r="K38" s="71"/>
      <c r="L38" s="222">
        <f>SUM(M30:M36)</f>
        <v>0</v>
      </c>
      <c r="M38" s="222"/>
      <c r="N38" s="222"/>
      <c r="O38" s="222"/>
      <c r="P38" s="223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9" t="s">
        <v>100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9" t="str">
        <f>F6</f>
        <v>Vodozádržné opatrenia v obci Močenok</v>
      </c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32"/>
      <c r="R78" s="33"/>
    </row>
    <row r="79" spans="2:18" s="1" customFormat="1" ht="36.950000000000003" customHeight="1">
      <c r="B79" s="31"/>
      <c r="C79" s="65" t="s">
        <v>97</v>
      </c>
      <c r="D79" s="32"/>
      <c r="E79" s="32"/>
      <c r="F79" s="181" t="str">
        <f>F7</f>
        <v>SO01 Odvodnenie plochej strechy KD</v>
      </c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11" t="str">
        <f>IF(O9="","",O9)</f>
        <v/>
      </c>
      <c r="N81" s="211"/>
      <c r="O81" s="211"/>
      <c r="P81" s="211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26</v>
      </c>
      <c r="L83" s="32"/>
      <c r="M83" s="188">
        <f>E18</f>
        <v>0</v>
      </c>
      <c r="N83" s="188"/>
      <c r="O83" s="188"/>
      <c r="P83" s="188"/>
      <c r="Q83" s="188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28</v>
      </c>
      <c r="L84" s="32"/>
      <c r="M84" s="188">
        <f>E21</f>
        <v>0</v>
      </c>
      <c r="N84" s="188"/>
      <c r="O84" s="188"/>
      <c r="P84" s="188"/>
      <c r="Q84" s="188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9" t="s">
        <v>101</v>
      </c>
      <c r="D86" s="220"/>
      <c r="E86" s="220"/>
      <c r="F86" s="220"/>
      <c r="G86" s="220"/>
      <c r="H86" s="100"/>
      <c r="I86" s="100"/>
      <c r="J86" s="100"/>
      <c r="K86" s="100"/>
      <c r="L86" s="100"/>
      <c r="M86" s="100"/>
      <c r="N86" s="219" t="s">
        <v>102</v>
      </c>
      <c r="O86" s="220"/>
      <c r="P86" s="220"/>
      <c r="Q86" s="220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7">
        <f>N125</f>
        <v>0</v>
      </c>
      <c r="O88" s="217"/>
      <c r="P88" s="217"/>
      <c r="Q88" s="217"/>
      <c r="R88" s="33"/>
      <c r="AU88" s="18" t="s">
        <v>104</v>
      </c>
    </row>
    <row r="89" spans="2:47" s="6" customFormat="1" ht="24.95" customHeight="1">
      <c r="B89" s="109"/>
      <c r="C89" s="110"/>
      <c r="D89" s="111" t="s">
        <v>105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7">
        <f>N126</f>
        <v>0</v>
      </c>
      <c r="O89" s="214"/>
      <c r="P89" s="214"/>
      <c r="Q89" s="214"/>
      <c r="R89" s="112"/>
    </row>
    <row r="90" spans="2:47" s="7" customFormat="1" ht="19.899999999999999" customHeight="1">
      <c r="B90" s="113"/>
      <c r="C90" s="114"/>
      <c r="D90" s="115" t="s">
        <v>106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15">
        <f>N127</f>
        <v>0</v>
      </c>
      <c r="O90" s="216"/>
      <c r="P90" s="216"/>
      <c r="Q90" s="216"/>
      <c r="R90" s="116"/>
    </row>
    <row r="91" spans="2:47" s="7" customFormat="1" ht="19.899999999999999" customHeight="1">
      <c r="B91" s="113"/>
      <c r="C91" s="114"/>
      <c r="D91" s="115" t="s">
        <v>107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15">
        <f>N179</f>
        <v>0</v>
      </c>
      <c r="O91" s="216"/>
      <c r="P91" s="216"/>
      <c r="Q91" s="216"/>
      <c r="R91" s="116"/>
    </row>
    <row r="92" spans="2:47" s="7" customFormat="1" ht="19.899999999999999" customHeight="1">
      <c r="B92" s="113"/>
      <c r="C92" s="114"/>
      <c r="D92" s="115" t="s">
        <v>108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15">
        <f>N183</f>
        <v>0</v>
      </c>
      <c r="O92" s="216"/>
      <c r="P92" s="216"/>
      <c r="Q92" s="216"/>
      <c r="R92" s="116"/>
    </row>
    <row r="93" spans="2:47" s="7" customFormat="1" ht="19.899999999999999" customHeight="1">
      <c r="B93" s="113"/>
      <c r="C93" s="114"/>
      <c r="D93" s="115" t="s">
        <v>109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15">
        <f>N185</f>
        <v>0</v>
      </c>
      <c r="O93" s="216"/>
      <c r="P93" s="216"/>
      <c r="Q93" s="216"/>
      <c r="R93" s="116"/>
    </row>
    <row r="94" spans="2:47" s="7" customFormat="1" ht="19.899999999999999" customHeight="1">
      <c r="B94" s="113"/>
      <c r="C94" s="114"/>
      <c r="D94" s="115" t="s">
        <v>110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15">
        <f>N193</f>
        <v>0</v>
      </c>
      <c r="O94" s="216"/>
      <c r="P94" s="216"/>
      <c r="Q94" s="216"/>
      <c r="R94" s="116"/>
    </row>
    <row r="95" spans="2:47" s="7" customFormat="1" ht="19.899999999999999" customHeight="1">
      <c r="B95" s="113"/>
      <c r="C95" s="114"/>
      <c r="D95" s="115" t="s">
        <v>111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15">
        <f>N199</f>
        <v>0</v>
      </c>
      <c r="O95" s="216"/>
      <c r="P95" s="216"/>
      <c r="Q95" s="216"/>
      <c r="R95" s="116"/>
    </row>
    <row r="96" spans="2:47" s="7" customFormat="1" ht="19.899999999999999" customHeight="1">
      <c r="B96" s="113"/>
      <c r="C96" s="114"/>
      <c r="D96" s="115" t="s">
        <v>112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15">
        <f>N206</f>
        <v>0</v>
      </c>
      <c r="O96" s="216"/>
      <c r="P96" s="216"/>
      <c r="Q96" s="216"/>
      <c r="R96" s="116"/>
    </row>
    <row r="97" spans="2:21" s="7" customFormat="1" ht="19.899999999999999" customHeight="1">
      <c r="B97" s="113"/>
      <c r="C97" s="114"/>
      <c r="D97" s="115" t="s">
        <v>113</v>
      </c>
      <c r="E97" s="114"/>
      <c r="F97" s="114"/>
      <c r="G97" s="114"/>
      <c r="H97" s="114"/>
      <c r="I97" s="114"/>
      <c r="J97" s="114"/>
      <c r="K97" s="114"/>
      <c r="L97" s="114"/>
      <c r="M97" s="114"/>
      <c r="N97" s="215">
        <f>N219</f>
        <v>0</v>
      </c>
      <c r="O97" s="216"/>
      <c r="P97" s="216"/>
      <c r="Q97" s="216"/>
      <c r="R97" s="116"/>
    </row>
    <row r="98" spans="2:21" s="6" customFormat="1" ht="24.95" customHeight="1">
      <c r="B98" s="109"/>
      <c r="C98" s="110"/>
      <c r="D98" s="111" t="s">
        <v>114</v>
      </c>
      <c r="E98" s="110"/>
      <c r="F98" s="110"/>
      <c r="G98" s="110"/>
      <c r="H98" s="110"/>
      <c r="I98" s="110"/>
      <c r="J98" s="110"/>
      <c r="K98" s="110"/>
      <c r="L98" s="110"/>
      <c r="M98" s="110"/>
      <c r="N98" s="197">
        <f>N221</f>
        <v>0</v>
      </c>
      <c r="O98" s="214"/>
      <c r="P98" s="214"/>
      <c r="Q98" s="214"/>
      <c r="R98" s="112"/>
    </row>
    <row r="99" spans="2:21" s="7" customFormat="1" ht="19.899999999999999" customHeight="1">
      <c r="B99" s="113"/>
      <c r="C99" s="114"/>
      <c r="D99" s="115" t="s">
        <v>115</v>
      </c>
      <c r="E99" s="114"/>
      <c r="F99" s="114"/>
      <c r="G99" s="114"/>
      <c r="H99" s="114"/>
      <c r="I99" s="114"/>
      <c r="J99" s="114"/>
      <c r="K99" s="114"/>
      <c r="L99" s="114"/>
      <c r="M99" s="114"/>
      <c r="N99" s="215">
        <f>N222</f>
        <v>0</v>
      </c>
      <c r="O99" s="216"/>
      <c r="P99" s="216"/>
      <c r="Q99" s="216"/>
      <c r="R99" s="116"/>
    </row>
    <row r="100" spans="2:21" s="7" customFormat="1" ht="19.899999999999999" customHeight="1">
      <c r="B100" s="113"/>
      <c r="C100" s="114"/>
      <c r="D100" s="115" t="s">
        <v>116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215">
        <f>N236</f>
        <v>0</v>
      </c>
      <c r="O100" s="216"/>
      <c r="P100" s="216"/>
      <c r="Q100" s="216"/>
      <c r="R100" s="116"/>
    </row>
    <row r="101" spans="2:21" s="7" customFormat="1" ht="19.899999999999999" customHeight="1">
      <c r="B101" s="113"/>
      <c r="C101" s="114"/>
      <c r="D101" s="115" t="s">
        <v>117</v>
      </c>
      <c r="E101" s="114"/>
      <c r="F101" s="114"/>
      <c r="G101" s="114"/>
      <c r="H101" s="114"/>
      <c r="I101" s="114"/>
      <c r="J101" s="114"/>
      <c r="K101" s="114"/>
      <c r="L101" s="114"/>
      <c r="M101" s="114"/>
      <c r="N101" s="215">
        <f>N242</f>
        <v>0</v>
      </c>
      <c r="O101" s="216"/>
      <c r="P101" s="216"/>
      <c r="Q101" s="216"/>
      <c r="R101" s="116"/>
    </row>
    <row r="102" spans="2:21" s="6" customFormat="1" ht="24.95" customHeight="1">
      <c r="B102" s="109"/>
      <c r="C102" s="110"/>
      <c r="D102" s="111" t="s">
        <v>118</v>
      </c>
      <c r="E102" s="110"/>
      <c r="F102" s="110"/>
      <c r="G102" s="110"/>
      <c r="H102" s="110"/>
      <c r="I102" s="110"/>
      <c r="J102" s="110"/>
      <c r="K102" s="110"/>
      <c r="L102" s="110"/>
      <c r="M102" s="110"/>
      <c r="N102" s="197">
        <f>N255</f>
        <v>0</v>
      </c>
      <c r="O102" s="214"/>
      <c r="P102" s="214"/>
      <c r="Q102" s="214"/>
      <c r="R102" s="112"/>
    </row>
    <row r="103" spans="2:21" s="7" customFormat="1" ht="19.899999999999999" customHeight="1">
      <c r="B103" s="113"/>
      <c r="C103" s="114"/>
      <c r="D103" s="115" t="s">
        <v>119</v>
      </c>
      <c r="E103" s="114"/>
      <c r="F103" s="114"/>
      <c r="G103" s="114"/>
      <c r="H103" s="114"/>
      <c r="I103" s="114"/>
      <c r="J103" s="114"/>
      <c r="K103" s="114"/>
      <c r="L103" s="114"/>
      <c r="M103" s="114"/>
      <c r="N103" s="215">
        <f>N256</f>
        <v>0</v>
      </c>
      <c r="O103" s="216"/>
      <c r="P103" s="216"/>
      <c r="Q103" s="216"/>
      <c r="R103" s="116"/>
    </row>
    <row r="104" spans="2:21" s="6" customFormat="1" ht="24.95" customHeight="1">
      <c r="B104" s="109"/>
      <c r="C104" s="110"/>
      <c r="D104" s="111" t="s">
        <v>120</v>
      </c>
      <c r="E104" s="110"/>
      <c r="F104" s="110"/>
      <c r="G104" s="110"/>
      <c r="H104" s="110"/>
      <c r="I104" s="110"/>
      <c r="J104" s="110"/>
      <c r="K104" s="110"/>
      <c r="L104" s="110"/>
      <c r="M104" s="110"/>
      <c r="N104" s="197">
        <f>N258</f>
        <v>0</v>
      </c>
      <c r="O104" s="214"/>
      <c r="P104" s="214"/>
      <c r="Q104" s="214"/>
      <c r="R104" s="112"/>
    </row>
    <row r="105" spans="2:21" s="1" customFormat="1" ht="21.7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21" s="1" customFormat="1" ht="29.25" customHeight="1">
      <c r="B106" s="31"/>
      <c r="C106" s="108" t="s">
        <v>121</v>
      </c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217">
        <v>0</v>
      </c>
      <c r="O106" s="218"/>
      <c r="P106" s="218"/>
      <c r="Q106" s="218"/>
      <c r="R106" s="33"/>
      <c r="T106" s="117"/>
      <c r="U106" s="118" t="s">
        <v>33</v>
      </c>
    </row>
    <row r="107" spans="2:21" s="1" customFormat="1" ht="18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21" s="1" customFormat="1" ht="29.25" customHeight="1">
      <c r="B108" s="31"/>
      <c r="C108" s="99" t="s">
        <v>90</v>
      </c>
      <c r="D108" s="100"/>
      <c r="E108" s="100"/>
      <c r="F108" s="100"/>
      <c r="G108" s="100"/>
      <c r="H108" s="100"/>
      <c r="I108" s="100"/>
      <c r="J108" s="100"/>
      <c r="K108" s="100"/>
      <c r="L108" s="169">
        <f>ROUND(SUM(N88+N106),2)</f>
        <v>0</v>
      </c>
      <c r="M108" s="169"/>
      <c r="N108" s="169"/>
      <c r="O108" s="169"/>
      <c r="P108" s="169"/>
      <c r="Q108" s="169"/>
      <c r="R108" s="33"/>
    </row>
    <row r="109" spans="2:21" s="1" customFormat="1" ht="6.95" customHeight="1"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7"/>
    </row>
    <row r="113" spans="2:65" s="1" customFormat="1" ht="6.95" customHeight="1"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60"/>
    </row>
    <row r="114" spans="2:65" s="1" customFormat="1" ht="36.950000000000003" customHeight="1">
      <c r="B114" s="31"/>
      <c r="C114" s="179" t="s">
        <v>122</v>
      </c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33"/>
    </row>
    <row r="115" spans="2:65" s="1" customFormat="1" ht="6.9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3"/>
    </row>
    <row r="116" spans="2:65" s="1" customFormat="1" ht="30" customHeight="1">
      <c r="B116" s="31"/>
      <c r="C116" s="28" t="s">
        <v>14</v>
      </c>
      <c r="D116" s="32"/>
      <c r="E116" s="32"/>
      <c r="F116" s="209" t="str">
        <f>F6</f>
        <v>Vodozádržné opatrenia v obci Močenok</v>
      </c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32"/>
      <c r="R116" s="33"/>
    </row>
    <row r="117" spans="2:65" s="1" customFormat="1" ht="36.950000000000003" customHeight="1">
      <c r="B117" s="31"/>
      <c r="C117" s="65" t="s">
        <v>97</v>
      </c>
      <c r="D117" s="32"/>
      <c r="E117" s="32"/>
      <c r="F117" s="181" t="str">
        <f>F7</f>
        <v>SO01 Odvodnenie plochej strechy KD</v>
      </c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32"/>
      <c r="R117" s="33"/>
    </row>
    <row r="118" spans="2:65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65" s="1" customFormat="1" ht="18" customHeight="1">
      <c r="B119" s="31"/>
      <c r="C119" s="28" t="s">
        <v>18</v>
      </c>
      <c r="D119" s="32"/>
      <c r="E119" s="32"/>
      <c r="F119" s="26" t="str">
        <f>F9</f>
        <v>Obec Močenok</v>
      </c>
      <c r="G119" s="32"/>
      <c r="H119" s="32"/>
      <c r="I119" s="32"/>
      <c r="J119" s="32"/>
      <c r="K119" s="28" t="s">
        <v>20</v>
      </c>
      <c r="L119" s="32"/>
      <c r="M119" s="211" t="str">
        <f>IF(O9="","",O9)</f>
        <v/>
      </c>
      <c r="N119" s="211"/>
      <c r="O119" s="211"/>
      <c r="P119" s="211"/>
      <c r="Q119" s="32"/>
      <c r="R119" s="33"/>
    </row>
    <row r="120" spans="2:65" s="1" customFormat="1" ht="6.95" customHeight="1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</row>
    <row r="121" spans="2:65" s="1" customFormat="1" ht="15">
      <c r="B121" s="31"/>
      <c r="C121" s="28" t="s">
        <v>21</v>
      </c>
      <c r="D121" s="32"/>
      <c r="E121" s="32"/>
      <c r="F121" s="26" t="str">
        <f>E12</f>
        <v>Obec Močenok</v>
      </c>
      <c r="G121" s="32"/>
      <c r="H121" s="32"/>
      <c r="I121" s="32"/>
      <c r="J121" s="32"/>
      <c r="K121" s="28" t="s">
        <v>26</v>
      </c>
      <c r="L121" s="32"/>
      <c r="M121" s="188">
        <f>E18</f>
        <v>0</v>
      </c>
      <c r="N121" s="188"/>
      <c r="O121" s="188"/>
      <c r="P121" s="188"/>
      <c r="Q121" s="188"/>
      <c r="R121" s="33"/>
    </row>
    <row r="122" spans="2:65" s="1" customFormat="1" ht="14.45" customHeight="1">
      <c r="B122" s="31"/>
      <c r="C122" s="28" t="s">
        <v>24</v>
      </c>
      <c r="D122" s="32"/>
      <c r="E122" s="32"/>
      <c r="F122" s="26" t="str">
        <f>IF(E15="","",E15)</f>
        <v xml:space="preserve"> </v>
      </c>
      <c r="G122" s="32"/>
      <c r="H122" s="32"/>
      <c r="I122" s="32"/>
      <c r="J122" s="32"/>
      <c r="K122" s="28" t="s">
        <v>28</v>
      </c>
      <c r="L122" s="32"/>
      <c r="M122" s="188">
        <f>E21</f>
        <v>0</v>
      </c>
      <c r="N122" s="188"/>
      <c r="O122" s="188"/>
      <c r="P122" s="188"/>
      <c r="Q122" s="188"/>
      <c r="R122" s="33"/>
    </row>
    <row r="123" spans="2:65" s="1" customFormat="1" ht="10.3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3"/>
    </row>
    <row r="124" spans="2:65" s="8" customFormat="1" ht="29.25" customHeight="1">
      <c r="B124" s="119"/>
      <c r="C124" s="120" t="s">
        <v>123</v>
      </c>
      <c r="D124" s="121" t="s">
        <v>124</v>
      </c>
      <c r="E124" s="121" t="s">
        <v>51</v>
      </c>
      <c r="F124" s="212" t="s">
        <v>125</v>
      </c>
      <c r="G124" s="212"/>
      <c r="H124" s="212"/>
      <c r="I124" s="212"/>
      <c r="J124" s="121" t="s">
        <v>126</v>
      </c>
      <c r="K124" s="121" t="s">
        <v>127</v>
      </c>
      <c r="L124" s="212" t="s">
        <v>128</v>
      </c>
      <c r="M124" s="212"/>
      <c r="N124" s="212" t="s">
        <v>102</v>
      </c>
      <c r="O124" s="212"/>
      <c r="P124" s="212"/>
      <c r="Q124" s="213"/>
      <c r="R124" s="122"/>
      <c r="T124" s="72" t="s">
        <v>129</v>
      </c>
      <c r="U124" s="73" t="s">
        <v>33</v>
      </c>
      <c r="V124" s="73" t="s">
        <v>130</v>
      </c>
      <c r="W124" s="73" t="s">
        <v>131</v>
      </c>
      <c r="X124" s="73" t="s">
        <v>132</v>
      </c>
      <c r="Y124" s="73" t="s">
        <v>133</v>
      </c>
      <c r="Z124" s="73" t="s">
        <v>134</v>
      </c>
      <c r="AA124" s="74" t="s">
        <v>135</v>
      </c>
    </row>
    <row r="125" spans="2:65" s="1" customFormat="1" ht="29.25" customHeight="1">
      <c r="B125" s="31"/>
      <c r="C125" s="76" t="s">
        <v>98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194">
        <f>BK125</f>
        <v>0</v>
      </c>
      <c r="O125" s="195"/>
      <c r="P125" s="195"/>
      <c r="Q125" s="195"/>
      <c r="R125" s="33"/>
      <c r="T125" s="75"/>
      <c r="U125" s="47"/>
      <c r="V125" s="47"/>
      <c r="W125" s="123">
        <f>W126+W221+W255+W258</f>
        <v>2220.64165615</v>
      </c>
      <c r="X125" s="47"/>
      <c r="Y125" s="123">
        <f>Y126+Y221+Y255+Y258</f>
        <v>213.92830276000007</v>
      </c>
      <c r="Z125" s="47"/>
      <c r="AA125" s="124">
        <f>AA126+AA221+AA255+AA258</f>
        <v>15.371898999999999</v>
      </c>
      <c r="AT125" s="18" t="s">
        <v>68</v>
      </c>
      <c r="AU125" s="18" t="s">
        <v>104</v>
      </c>
      <c r="BK125" s="125">
        <f>BK126+BK221+BK255+BK258</f>
        <v>0</v>
      </c>
    </row>
    <row r="126" spans="2:65" s="9" customFormat="1" ht="37.35" customHeight="1">
      <c r="B126" s="126"/>
      <c r="C126" s="127"/>
      <c r="D126" s="128" t="s">
        <v>105</v>
      </c>
      <c r="E126" s="128"/>
      <c r="F126" s="128"/>
      <c r="G126" s="128"/>
      <c r="H126" s="128"/>
      <c r="I126" s="128"/>
      <c r="J126" s="128"/>
      <c r="K126" s="128"/>
      <c r="L126" s="128"/>
      <c r="M126" s="128"/>
      <c r="N126" s="196">
        <f>BK126</f>
        <v>0</v>
      </c>
      <c r="O126" s="197"/>
      <c r="P126" s="197"/>
      <c r="Q126" s="197"/>
      <c r="R126" s="129"/>
      <c r="T126" s="130"/>
      <c r="U126" s="127"/>
      <c r="V126" s="127"/>
      <c r="W126" s="131">
        <f>W127+W179+W183+W185+W193+W199+W206+W219</f>
        <v>1747.56657365</v>
      </c>
      <c r="X126" s="127"/>
      <c r="Y126" s="131">
        <f>Y127+Y179+Y183+Y185+Y193+Y199+Y206+Y219</f>
        <v>203.85440044000006</v>
      </c>
      <c r="Z126" s="127"/>
      <c r="AA126" s="132">
        <f>AA127+AA179+AA183+AA185+AA193+AA199+AA206+AA219</f>
        <v>14.82494</v>
      </c>
      <c r="AR126" s="133" t="s">
        <v>75</v>
      </c>
      <c r="AT126" s="134" t="s">
        <v>68</v>
      </c>
      <c r="AU126" s="134" t="s">
        <v>69</v>
      </c>
      <c r="AY126" s="133" t="s">
        <v>136</v>
      </c>
      <c r="BK126" s="135">
        <f>BK127+BK179+BK183+BK185+BK193+BK199+BK206+BK219</f>
        <v>0</v>
      </c>
    </row>
    <row r="127" spans="2:65" s="9" customFormat="1" ht="19.899999999999999" customHeight="1">
      <c r="B127" s="126"/>
      <c r="C127" s="127"/>
      <c r="D127" s="136" t="s">
        <v>106</v>
      </c>
      <c r="E127" s="136"/>
      <c r="F127" s="136"/>
      <c r="G127" s="136"/>
      <c r="H127" s="136"/>
      <c r="I127" s="136"/>
      <c r="J127" s="136"/>
      <c r="K127" s="136"/>
      <c r="L127" s="136"/>
      <c r="M127" s="136"/>
      <c r="N127" s="198">
        <f>BK127</f>
        <v>0</v>
      </c>
      <c r="O127" s="199"/>
      <c r="P127" s="199"/>
      <c r="Q127" s="199"/>
      <c r="R127" s="129"/>
      <c r="T127" s="130"/>
      <c r="U127" s="127"/>
      <c r="V127" s="127"/>
      <c r="W127" s="131">
        <f>SUM(W128:W178)</f>
        <v>1292.596004</v>
      </c>
      <c r="X127" s="127"/>
      <c r="Y127" s="131">
        <f>SUM(Y128:Y178)</f>
        <v>164.63243800000009</v>
      </c>
      <c r="Z127" s="127"/>
      <c r="AA127" s="132">
        <f>SUM(AA128:AA178)</f>
        <v>14.54669</v>
      </c>
      <c r="AR127" s="133" t="s">
        <v>75</v>
      </c>
      <c r="AT127" s="134" t="s">
        <v>68</v>
      </c>
      <c r="AU127" s="134" t="s">
        <v>75</v>
      </c>
      <c r="AY127" s="133" t="s">
        <v>136</v>
      </c>
      <c r="BK127" s="135">
        <f>SUM(BK128:BK178)</f>
        <v>0</v>
      </c>
    </row>
    <row r="128" spans="2:65" s="1" customFormat="1" ht="38.25" customHeight="1">
      <c r="B128" s="137"/>
      <c r="C128" s="138" t="s">
        <v>75</v>
      </c>
      <c r="D128" s="138" t="s">
        <v>137</v>
      </c>
      <c r="E128" s="139" t="s">
        <v>138</v>
      </c>
      <c r="F128" s="192" t="s">
        <v>139</v>
      </c>
      <c r="G128" s="192"/>
      <c r="H128" s="192"/>
      <c r="I128" s="192"/>
      <c r="J128" s="140" t="s">
        <v>140</v>
      </c>
      <c r="K128" s="141">
        <v>109.79</v>
      </c>
      <c r="L128" s="193"/>
      <c r="M128" s="193"/>
      <c r="N128" s="193">
        <f t="shared" ref="N128:N159" si="0">ROUND(L128*K128,2)</f>
        <v>0</v>
      </c>
      <c r="O128" s="193"/>
      <c r="P128" s="193"/>
      <c r="Q128" s="193"/>
      <c r="R128" s="142"/>
      <c r="T128" s="143" t="s">
        <v>5</v>
      </c>
      <c r="U128" s="40" t="s">
        <v>36</v>
      </c>
      <c r="V128" s="144">
        <v>0.01</v>
      </c>
      <c r="W128" s="144">
        <f t="shared" ref="W128:W159" si="1">V128*K128</f>
        <v>1.0979000000000001</v>
      </c>
      <c r="X128" s="144">
        <v>0</v>
      </c>
      <c r="Y128" s="144">
        <f t="shared" ref="Y128:Y159" si="2">X128*K128</f>
        <v>0</v>
      </c>
      <c r="Z128" s="144">
        <v>0</v>
      </c>
      <c r="AA128" s="145">
        <f t="shared" ref="AA128:AA159" si="3">Z128*K128</f>
        <v>0</v>
      </c>
      <c r="AR128" s="18" t="s">
        <v>84</v>
      </c>
      <c r="AT128" s="18" t="s">
        <v>137</v>
      </c>
      <c r="AU128" s="18" t="s">
        <v>78</v>
      </c>
      <c r="AY128" s="18" t="s">
        <v>136</v>
      </c>
      <c r="BE128" s="146">
        <f t="shared" ref="BE128:BE159" si="4">IF(U128="základná",N128,0)</f>
        <v>0</v>
      </c>
      <c r="BF128" s="146">
        <f t="shared" ref="BF128:BF159" si="5">IF(U128="znížená",N128,0)</f>
        <v>0</v>
      </c>
      <c r="BG128" s="146">
        <f t="shared" ref="BG128:BG159" si="6">IF(U128="zákl. prenesená",N128,0)</f>
        <v>0</v>
      </c>
      <c r="BH128" s="146">
        <f t="shared" ref="BH128:BH159" si="7">IF(U128="zníž. prenesená",N128,0)</f>
        <v>0</v>
      </c>
      <c r="BI128" s="146">
        <f t="shared" ref="BI128:BI159" si="8">IF(U128="nulová",N128,0)</f>
        <v>0</v>
      </c>
      <c r="BJ128" s="18" t="s">
        <v>78</v>
      </c>
      <c r="BK128" s="146">
        <f t="shared" ref="BK128:BK159" si="9">ROUND(L128*K128,2)</f>
        <v>0</v>
      </c>
      <c r="BL128" s="18" t="s">
        <v>84</v>
      </c>
      <c r="BM128" s="18" t="s">
        <v>141</v>
      </c>
    </row>
    <row r="129" spans="2:65" s="1" customFormat="1" ht="38.25" customHeight="1">
      <c r="B129" s="137"/>
      <c r="C129" s="138" t="s">
        <v>78</v>
      </c>
      <c r="D129" s="138" t="s">
        <v>137</v>
      </c>
      <c r="E129" s="139" t="s">
        <v>142</v>
      </c>
      <c r="F129" s="192" t="s">
        <v>143</v>
      </c>
      <c r="G129" s="192"/>
      <c r="H129" s="192"/>
      <c r="I129" s="192"/>
      <c r="J129" s="140" t="s">
        <v>140</v>
      </c>
      <c r="K129" s="141">
        <v>11.89</v>
      </c>
      <c r="L129" s="193"/>
      <c r="M129" s="193"/>
      <c r="N129" s="193">
        <f t="shared" si="0"/>
        <v>0</v>
      </c>
      <c r="O129" s="193"/>
      <c r="P129" s="193"/>
      <c r="Q129" s="193"/>
      <c r="R129" s="142"/>
      <c r="T129" s="143" t="s">
        <v>5</v>
      </c>
      <c r="U129" s="40" t="s">
        <v>36</v>
      </c>
      <c r="V129" s="144">
        <v>0.35499999999999998</v>
      </c>
      <c r="W129" s="144">
        <f t="shared" si="1"/>
        <v>4.2209500000000002</v>
      </c>
      <c r="X129" s="144">
        <v>0</v>
      </c>
      <c r="Y129" s="144">
        <f t="shared" si="2"/>
        <v>0</v>
      </c>
      <c r="Z129" s="144">
        <v>0.18099999999999999</v>
      </c>
      <c r="AA129" s="145">
        <f t="shared" si="3"/>
        <v>2.1520899999999998</v>
      </c>
      <c r="AR129" s="18" t="s">
        <v>84</v>
      </c>
      <c r="AT129" s="18" t="s">
        <v>137</v>
      </c>
      <c r="AU129" s="18" t="s">
        <v>78</v>
      </c>
      <c r="AY129" s="18" t="s">
        <v>136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8" t="s">
        <v>78</v>
      </c>
      <c r="BK129" s="146">
        <f t="shared" si="9"/>
        <v>0</v>
      </c>
      <c r="BL129" s="18" t="s">
        <v>84</v>
      </c>
      <c r="BM129" s="18" t="s">
        <v>144</v>
      </c>
    </row>
    <row r="130" spans="2:65" s="1" customFormat="1" ht="38.25" customHeight="1">
      <c r="B130" s="137"/>
      <c r="C130" s="138" t="s">
        <v>81</v>
      </c>
      <c r="D130" s="138" t="s">
        <v>137</v>
      </c>
      <c r="E130" s="139" t="s">
        <v>145</v>
      </c>
      <c r="F130" s="192" t="s">
        <v>146</v>
      </c>
      <c r="G130" s="192"/>
      <c r="H130" s="192"/>
      <c r="I130" s="192"/>
      <c r="J130" s="140" t="s">
        <v>147</v>
      </c>
      <c r="K130" s="141">
        <v>3.48</v>
      </c>
      <c r="L130" s="193"/>
      <c r="M130" s="193"/>
      <c r="N130" s="193">
        <f t="shared" si="0"/>
        <v>0</v>
      </c>
      <c r="O130" s="193"/>
      <c r="P130" s="193"/>
      <c r="Q130" s="193"/>
      <c r="R130" s="142"/>
      <c r="T130" s="143" t="s">
        <v>5</v>
      </c>
      <c r="U130" s="40" t="s">
        <v>36</v>
      </c>
      <c r="V130" s="144">
        <v>0.127</v>
      </c>
      <c r="W130" s="144">
        <f t="shared" si="1"/>
        <v>0.44196000000000002</v>
      </c>
      <c r="X130" s="144">
        <v>0</v>
      </c>
      <c r="Y130" s="144">
        <f t="shared" si="2"/>
        <v>0</v>
      </c>
      <c r="Z130" s="144">
        <v>0.14499999999999999</v>
      </c>
      <c r="AA130" s="145">
        <f t="shared" si="3"/>
        <v>0.50459999999999994</v>
      </c>
      <c r="AR130" s="18" t="s">
        <v>84</v>
      </c>
      <c r="AT130" s="18" t="s">
        <v>137</v>
      </c>
      <c r="AU130" s="18" t="s">
        <v>78</v>
      </c>
      <c r="AY130" s="18" t="s">
        <v>136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8" t="s">
        <v>78</v>
      </c>
      <c r="BK130" s="146">
        <f t="shared" si="9"/>
        <v>0</v>
      </c>
      <c r="BL130" s="18" t="s">
        <v>84</v>
      </c>
      <c r="BM130" s="18" t="s">
        <v>148</v>
      </c>
    </row>
    <row r="131" spans="2:65" s="1" customFormat="1" ht="38.25" customHeight="1">
      <c r="B131" s="137"/>
      <c r="C131" s="138" t="s">
        <v>84</v>
      </c>
      <c r="D131" s="138" t="s">
        <v>137</v>
      </c>
      <c r="E131" s="139" t="s">
        <v>149</v>
      </c>
      <c r="F131" s="192" t="s">
        <v>150</v>
      </c>
      <c r="G131" s="192"/>
      <c r="H131" s="192"/>
      <c r="I131" s="192"/>
      <c r="J131" s="140" t="s">
        <v>140</v>
      </c>
      <c r="K131" s="141">
        <v>11.89</v>
      </c>
      <c r="L131" s="193"/>
      <c r="M131" s="193"/>
      <c r="N131" s="193">
        <f t="shared" si="0"/>
        <v>0</v>
      </c>
      <c r="O131" s="193"/>
      <c r="P131" s="193"/>
      <c r="Q131" s="193"/>
      <c r="R131" s="142"/>
      <c r="T131" s="143" t="s">
        <v>5</v>
      </c>
      <c r="U131" s="40" t="s">
        <v>36</v>
      </c>
      <c r="V131" s="144">
        <v>0.59299999999999997</v>
      </c>
      <c r="W131" s="144">
        <f t="shared" si="1"/>
        <v>7.05077</v>
      </c>
      <c r="X131" s="144">
        <v>0</v>
      </c>
      <c r="Y131" s="144">
        <f t="shared" si="2"/>
        <v>0</v>
      </c>
      <c r="Z131" s="144">
        <v>0.5</v>
      </c>
      <c r="AA131" s="145">
        <f t="shared" si="3"/>
        <v>5.9450000000000003</v>
      </c>
      <c r="AR131" s="18" t="s">
        <v>84</v>
      </c>
      <c r="AT131" s="18" t="s">
        <v>137</v>
      </c>
      <c r="AU131" s="18" t="s">
        <v>78</v>
      </c>
      <c r="AY131" s="18" t="s">
        <v>136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8" t="s">
        <v>78</v>
      </c>
      <c r="BK131" s="146">
        <f t="shared" si="9"/>
        <v>0</v>
      </c>
      <c r="BL131" s="18" t="s">
        <v>84</v>
      </c>
      <c r="BM131" s="18" t="s">
        <v>151</v>
      </c>
    </row>
    <row r="132" spans="2:65" s="1" customFormat="1" ht="38.25" customHeight="1">
      <c r="B132" s="137"/>
      <c r="C132" s="138" t="s">
        <v>152</v>
      </c>
      <c r="D132" s="138" t="s">
        <v>137</v>
      </c>
      <c r="E132" s="139" t="s">
        <v>153</v>
      </c>
      <c r="F132" s="192" t="s">
        <v>154</v>
      </c>
      <c r="G132" s="192"/>
      <c r="H132" s="192"/>
      <c r="I132" s="192"/>
      <c r="J132" s="140" t="s">
        <v>140</v>
      </c>
      <c r="K132" s="141">
        <v>11.89</v>
      </c>
      <c r="L132" s="193"/>
      <c r="M132" s="193"/>
      <c r="N132" s="193">
        <f t="shared" si="0"/>
        <v>0</v>
      </c>
      <c r="O132" s="193"/>
      <c r="P132" s="193"/>
      <c r="Q132" s="193"/>
      <c r="R132" s="142"/>
      <c r="T132" s="143" t="s">
        <v>5</v>
      </c>
      <c r="U132" s="40" t="s">
        <v>36</v>
      </c>
      <c r="V132" s="144">
        <v>1.97</v>
      </c>
      <c r="W132" s="144">
        <f t="shared" si="1"/>
        <v>23.423300000000001</v>
      </c>
      <c r="X132" s="144">
        <v>0</v>
      </c>
      <c r="Y132" s="144">
        <f t="shared" si="2"/>
        <v>0</v>
      </c>
      <c r="Z132" s="144">
        <v>0.5</v>
      </c>
      <c r="AA132" s="145">
        <f t="shared" si="3"/>
        <v>5.9450000000000003</v>
      </c>
      <c r="AR132" s="18" t="s">
        <v>84</v>
      </c>
      <c r="AT132" s="18" t="s">
        <v>137</v>
      </c>
      <c r="AU132" s="18" t="s">
        <v>78</v>
      </c>
      <c r="AY132" s="18" t="s">
        <v>136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8" t="s">
        <v>78</v>
      </c>
      <c r="BK132" s="146">
        <f t="shared" si="9"/>
        <v>0</v>
      </c>
      <c r="BL132" s="18" t="s">
        <v>84</v>
      </c>
      <c r="BM132" s="18" t="s">
        <v>155</v>
      </c>
    </row>
    <row r="133" spans="2:65" s="1" customFormat="1" ht="38.25" customHeight="1">
      <c r="B133" s="137"/>
      <c r="C133" s="138" t="s">
        <v>156</v>
      </c>
      <c r="D133" s="138" t="s">
        <v>137</v>
      </c>
      <c r="E133" s="139" t="s">
        <v>157</v>
      </c>
      <c r="F133" s="192" t="s">
        <v>158</v>
      </c>
      <c r="G133" s="192"/>
      <c r="H133" s="192"/>
      <c r="I133" s="192"/>
      <c r="J133" s="140" t="s">
        <v>159</v>
      </c>
      <c r="K133" s="141">
        <v>16</v>
      </c>
      <c r="L133" s="193"/>
      <c r="M133" s="193"/>
      <c r="N133" s="193">
        <f t="shared" si="0"/>
        <v>0</v>
      </c>
      <c r="O133" s="193"/>
      <c r="P133" s="193"/>
      <c r="Q133" s="193"/>
      <c r="R133" s="142"/>
      <c r="T133" s="143" t="s">
        <v>5</v>
      </c>
      <c r="U133" s="40" t="s">
        <v>36</v>
      </c>
      <c r="V133" s="144">
        <v>0.223</v>
      </c>
      <c r="W133" s="144">
        <f t="shared" si="1"/>
        <v>3.5680000000000001</v>
      </c>
      <c r="X133" s="144">
        <v>0</v>
      </c>
      <c r="Y133" s="144">
        <f t="shared" si="2"/>
        <v>0</v>
      </c>
      <c r="Z133" s="144">
        <v>0</v>
      </c>
      <c r="AA133" s="145">
        <f t="shared" si="3"/>
        <v>0</v>
      </c>
      <c r="AR133" s="18" t="s">
        <v>84</v>
      </c>
      <c r="AT133" s="18" t="s">
        <v>137</v>
      </c>
      <c r="AU133" s="18" t="s">
        <v>78</v>
      </c>
      <c r="AY133" s="18" t="s">
        <v>136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8" t="s">
        <v>78</v>
      </c>
      <c r="BK133" s="146">
        <f t="shared" si="9"/>
        <v>0</v>
      </c>
      <c r="BL133" s="18" t="s">
        <v>84</v>
      </c>
      <c r="BM133" s="18" t="s">
        <v>160</v>
      </c>
    </row>
    <row r="134" spans="2:65" s="1" customFormat="1" ht="38.25" customHeight="1">
      <c r="B134" s="137"/>
      <c r="C134" s="138" t="s">
        <v>161</v>
      </c>
      <c r="D134" s="138" t="s">
        <v>137</v>
      </c>
      <c r="E134" s="139" t="s">
        <v>162</v>
      </c>
      <c r="F134" s="192" t="s">
        <v>163</v>
      </c>
      <c r="G134" s="192"/>
      <c r="H134" s="192"/>
      <c r="I134" s="192"/>
      <c r="J134" s="140" t="s">
        <v>164</v>
      </c>
      <c r="K134" s="141">
        <v>5</v>
      </c>
      <c r="L134" s="193"/>
      <c r="M134" s="193"/>
      <c r="N134" s="193">
        <f t="shared" si="0"/>
        <v>0</v>
      </c>
      <c r="O134" s="193"/>
      <c r="P134" s="193"/>
      <c r="Q134" s="193"/>
      <c r="R134" s="142"/>
      <c r="T134" s="143" t="s">
        <v>5</v>
      </c>
      <c r="U134" s="40" t="s">
        <v>36</v>
      </c>
      <c r="V134" s="144">
        <v>0</v>
      </c>
      <c r="W134" s="144">
        <f t="shared" si="1"/>
        <v>0</v>
      </c>
      <c r="X134" s="144">
        <v>0</v>
      </c>
      <c r="Y134" s="144">
        <f t="shared" si="2"/>
        <v>0</v>
      </c>
      <c r="Z134" s="144">
        <v>0</v>
      </c>
      <c r="AA134" s="145">
        <f t="shared" si="3"/>
        <v>0</v>
      </c>
      <c r="AR134" s="18" t="s">
        <v>84</v>
      </c>
      <c r="AT134" s="18" t="s">
        <v>137</v>
      </c>
      <c r="AU134" s="18" t="s">
        <v>78</v>
      </c>
      <c r="AY134" s="18" t="s">
        <v>136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8" t="s">
        <v>78</v>
      </c>
      <c r="BK134" s="146">
        <f t="shared" si="9"/>
        <v>0</v>
      </c>
      <c r="BL134" s="18" t="s">
        <v>84</v>
      </c>
      <c r="BM134" s="18" t="s">
        <v>165</v>
      </c>
    </row>
    <row r="135" spans="2:65" s="1" customFormat="1" ht="25.5" customHeight="1">
      <c r="B135" s="137"/>
      <c r="C135" s="138" t="s">
        <v>166</v>
      </c>
      <c r="D135" s="138" t="s">
        <v>137</v>
      </c>
      <c r="E135" s="139" t="s">
        <v>167</v>
      </c>
      <c r="F135" s="192" t="s">
        <v>168</v>
      </c>
      <c r="G135" s="192"/>
      <c r="H135" s="192"/>
      <c r="I135" s="192"/>
      <c r="J135" s="140" t="s">
        <v>169</v>
      </c>
      <c r="K135" s="141">
        <v>10.978999999999999</v>
      </c>
      <c r="L135" s="193"/>
      <c r="M135" s="193"/>
      <c r="N135" s="193">
        <f t="shared" si="0"/>
        <v>0</v>
      </c>
      <c r="O135" s="193"/>
      <c r="P135" s="193"/>
      <c r="Q135" s="193"/>
      <c r="R135" s="142"/>
      <c r="T135" s="143" t="s">
        <v>5</v>
      </c>
      <c r="U135" s="40" t="s">
        <v>36</v>
      </c>
      <c r="V135" s="144">
        <v>1.8420000000000001</v>
      </c>
      <c r="W135" s="144">
        <f t="shared" si="1"/>
        <v>20.223317999999999</v>
      </c>
      <c r="X135" s="144">
        <v>0</v>
      </c>
      <c r="Y135" s="144">
        <f t="shared" si="2"/>
        <v>0</v>
      </c>
      <c r="Z135" s="144">
        <v>0</v>
      </c>
      <c r="AA135" s="145">
        <f t="shared" si="3"/>
        <v>0</v>
      </c>
      <c r="AR135" s="18" t="s">
        <v>84</v>
      </c>
      <c r="AT135" s="18" t="s">
        <v>137</v>
      </c>
      <c r="AU135" s="18" t="s">
        <v>78</v>
      </c>
      <c r="AY135" s="18" t="s">
        <v>136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8" t="s">
        <v>78</v>
      </c>
      <c r="BK135" s="146">
        <f t="shared" si="9"/>
        <v>0</v>
      </c>
      <c r="BL135" s="18" t="s">
        <v>84</v>
      </c>
      <c r="BM135" s="18" t="s">
        <v>170</v>
      </c>
    </row>
    <row r="136" spans="2:65" s="1" customFormat="1" ht="25.5" customHeight="1">
      <c r="B136" s="137"/>
      <c r="C136" s="138" t="s">
        <v>171</v>
      </c>
      <c r="D136" s="138" t="s">
        <v>137</v>
      </c>
      <c r="E136" s="139" t="s">
        <v>172</v>
      </c>
      <c r="F136" s="192" t="s">
        <v>173</v>
      </c>
      <c r="G136" s="192"/>
      <c r="H136" s="192"/>
      <c r="I136" s="192"/>
      <c r="J136" s="140" t="s">
        <v>169</v>
      </c>
      <c r="K136" s="141">
        <v>78.400000000000006</v>
      </c>
      <c r="L136" s="193"/>
      <c r="M136" s="193"/>
      <c r="N136" s="193">
        <f t="shared" si="0"/>
        <v>0</v>
      </c>
      <c r="O136" s="193"/>
      <c r="P136" s="193"/>
      <c r="Q136" s="193"/>
      <c r="R136" s="142"/>
      <c r="T136" s="143" t="s">
        <v>5</v>
      </c>
      <c r="U136" s="40" t="s">
        <v>36</v>
      </c>
      <c r="V136" s="144">
        <v>2.806</v>
      </c>
      <c r="W136" s="144">
        <f t="shared" si="1"/>
        <v>219.99040000000002</v>
      </c>
      <c r="X136" s="144">
        <v>0</v>
      </c>
      <c r="Y136" s="144">
        <f t="shared" si="2"/>
        <v>0</v>
      </c>
      <c r="Z136" s="144">
        <v>0</v>
      </c>
      <c r="AA136" s="145">
        <f t="shared" si="3"/>
        <v>0</v>
      </c>
      <c r="AR136" s="18" t="s">
        <v>84</v>
      </c>
      <c r="AT136" s="18" t="s">
        <v>137</v>
      </c>
      <c r="AU136" s="18" t="s">
        <v>78</v>
      </c>
      <c r="AY136" s="18" t="s">
        <v>136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8" t="s">
        <v>78</v>
      </c>
      <c r="BK136" s="146">
        <f t="shared" si="9"/>
        <v>0</v>
      </c>
      <c r="BL136" s="18" t="s">
        <v>84</v>
      </c>
      <c r="BM136" s="18" t="s">
        <v>174</v>
      </c>
    </row>
    <row r="137" spans="2:65" s="1" customFormat="1" ht="38.25" customHeight="1">
      <c r="B137" s="137"/>
      <c r="C137" s="138" t="s">
        <v>175</v>
      </c>
      <c r="D137" s="138" t="s">
        <v>137</v>
      </c>
      <c r="E137" s="139" t="s">
        <v>176</v>
      </c>
      <c r="F137" s="192" t="s">
        <v>177</v>
      </c>
      <c r="G137" s="192"/>
      <c r="H137" s="192"/>
      <c r="I137" s="192"/>
      <c r="J137" s="140" t="s">
        <v>169</v>
      </c>
      <c r="K137" s="141">
        <v>78.400000000000006</v>
      </c>
      <c r="L137" s="193"/>
      <c r="M137" s="193"/>
      <c r="N137" s="193">
        <f t="shared" si="0"/>
        <v>0</v>
      </c>
      <c r="O137" s="193"/>
      <c r="P137" s="193"/>
      <c r="Q137" s="193"/>
      <c r="R137" s="142"/>
      <c r="T137" s="143" t="s">
        <v>5</v>
      </c>
      <c r="U137" s="40" t="s">
        <v>36</v>
      </c>
      <c r="V137" s="144">
        <v>0.10199999999999999</v>
      </c>
      <c r="W137" s="144">
        <f t="shared" si="1"/>
        <v>7.9968000000000004</v>
      </c>
      <c r="X137" s="144">
        <v>0</v>
      </c>
      <c r="Y137" s="144">
        <f t="shared" si="2"/>
        <v>0</v>
      </c>
      <c r="Z137" s="144">
        <v>0</v>
      </c>
      <c r="AA137" s="145">
        <f t="shared" si="3"/>
        <v>0</v>
      </c>
      <c r="AR137" s="18" t="s">
        <v>84</v>
      </c>
      <c r="AT137" s="18" t="s">
        <v>137</v>
      </c>
      <c r="AU137" s="18" t="s">
        <v>78</v>
      </c>
      <c r="AY137" s="18" t="s">
        <v>136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8" t="s">
        <v>78</v>
      </c>
      <c r="BK137" s="146">
        <f t="shared" si="9"/>
        <v>0</v>
      </c>
      <c r="BL137" s="18" t="s">
        <v>84</v>
      </c>
      <c r="BM137" s="18" t="s">
        <v>178</v>
      </c>
    </row>
    <row r="138" spans="2:65" s="1" customFormat="1" ht="25.5" customHeight="1">
      <c r="B138" s="137"/>
      <c r="C138" s="138" t="s">
        <v>179</v>
      </c>
      <c r="D138" s="138" t="s">
        <v>137</v>
      </c>
      <c r="E138" s="139" t="s">
        <v>180</v>
      </c>
      <c r="F138" s="192" t="s">
        <v>181</v>
      </c>
      <c r="G138" s="192"/>
      <c r="H138" s="192"/>
      <c r="I138" s="192"/>
      <c r="J138" s="140" t="s">
        <v>169</v>
      </c>
      <c r="K138" s="141">
        <v>53.984000000000002</v>
      </c>
      <c r="L138" s="193"/>
      <c r="M138" s="193"/>
      <c r="N138" s="193">
        <f t="shared" si="0"/>
        <v>0</v>
      </c>
      <c r="O138" s="193"/>
      <c r="P138" s="193"/>
      <c r="Q138" s="193"/>
      <c r="R138" s="142"/>
      <c r="T138" s="143" t="s">
        <v>5</v>
      </c>
      <c r="U138" s="40" t="s">
        <v>36</v>
      </c>
      <c r="V138" s="144">
        <v>1.5089999999999999</v>
      </c>
      <c r="W138" s="144">
        <f t="shared" si="1"/>
        <v>81.461855999999997</v>
      </c>
      <c r="X138" s="144">
        <v>0</v>
      </c>
      <c r="Y138" s="144">
        <f t="shared" si="2"/>
        <v>0</v>
      </c>
      <c r="Z138" s="144">
        <v>0</v>
      </c>
      <c r="AA138" s="145">
        <f t="shared" si="3"/>
        <v>0</v>
      </c>
      <c r="AR138" s="18" t="s">
        <v>84</v>
      </c>
      <c r="AT138" s="18" t="s">
        <v>137</v>
      </c>
      <c r="AU138" s="18" t="s">
        <v>78</v>
      </c>
      <c r="AY138" s="18" t="s">
        <v>136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8" t="s">
        <v>78</v>
      </c>
      <c r="BK138" s="146">
        <f t="shared" si="9"/>
        <v>0</v>
      </c>
      <c r="BL138" s="18" t="s">
        <v>84</v>
      </c>
      <c r="BM138" s="18" t="s">
        <v>182</v>
      </c>
    </row>
    <row r="139" spans="2:65" s="1" customFormat="1" ht="51" customHeight="1">
      <c r="B139" s="137"/>
      <c r="C139" s="138" t="s">
        <v>183</v>
      </c>
      <c r="D139" s="138" t="s">
        <v>137</v>
      </c>
      <c r="E139" s="139" t="s">
        <v>184</v>
      </c>
      <c r="F139" s="192" t="s">
        <v>185</v>
      </c>
      <c r="G139" s="192"/>
      <c r="H139" s="192"/>
      <c r="I139" s="192"/>
      <c r="J139" s="140" t="s">
        <v>169</v>
      </c>
      <c r="K139" s="141">
        <v>53.984000000000002</v>
      </c>
      <c r="L139" s="193"/>
      <c r="M139" s="193"/>
      <c r="N139" s="193">
        <f t="shared" si="0"/>
        <v>0</v>
      </c>
      <c r="O139" s="193"/>
      <c r="P139" s="193"/>
      <c r="Q139" s="193"/>
      <c r="R139" s="142"/>
      <c r="T139" s="143" t="s">
        <v>5</v>
      </c>
      <c r="U139" s="40" t="s">
        <v>36</v>
      </c>
      <c r="V139" s="144">
        <v>0.08</v>
      </c>
      <c r="W139" s="144">
        <f t="shared" si="1"/>
        <v>4.3187199999999999</v>
      </c>
      <c r="X139" s="144">
        <v>0</v>
      </c>
      <c r="Y139" s="144">
        <f t="shared" si="2"/>
        <v>0</v>
      </c>
      <c r="Z139" s="144">
        <v>0</v>
      </c>
      <c r="AA139" s="145">
        <f t="shared" si="3"/>
        <v>0</v>
      </c>
      <c r="AR139" s="18" t="s">
        <v>84</v>
      </c>
      <c r="AT139" s="18" t="s">
        <v>137</v>
      </c>
      <c r="AU139" s="18" t="s">
        <v>78</v>
      </c>
      <c r="AY139" s="18" t="s">
        <v>136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8" t="s">
        <v>78</v>
      </c>
      <c r="BK139" s="146">
        <f t="shared" si="9"/>
        <v>0</v>
      </c>
      <c r="BL139" s="18" t="s">
        <v>84</v>
      </c>
      <c r="BM139" s="18" t="s">
        <v>186</v>
      </c>
    </row>
    <row r="140" spans="2:65" s="1" customFormat="1" ht="25.5" customHeight="1">
      <c r="B140" s="137"/>
      <c r="C140" s="138" t="s">
        <v>187</v>
      </c>
      <c r="D140" s="138" t="s">
        <v>137</v>
      </c>
      <c r="E140" s="139" t="s">
        <v>188</v>
      </c>
      <c r="F140" s="192" t="s">
        <v>189</v>
      </c>
      <c r="G140" s="192"/>
      <c r="H140" s="192"/>
      <c r="I140" s="192"/>
      <c r="J140" s="140" t="s">
        <v>140</v>
      </c>
      <c r="K140" s="141">
        <v>40.700000000000003</v>
      </c>
      <c r="L140" s="193"/>
      <c r="M140" s="193"/>
      <c r="N140" s="193">
        <f t="shared" si="0"/>
        <v>0</v>
      </c>
      <c r="O140" s="193"/>
      <c r="P140" s="193"/>
      <c r="Q140" s="193"/>
      <c r="R140" s="142"/>
      <c r="T140" s="143" t="s">
        <v>5</v>
      </c>
      <c r="U140" s="40" t="s">
        <v>36</v>
      </c>
      <c r="V140" s="144">
        <v>0.48299999999999998</v>
      </c>
      <c r="W140" s="144">
        <f t="shared" si="1"/>
        <v>19.658100000000001</v>
      </c>
      <c r="X140" s="144">
        <v>8.4999999999999995E-4</v>
      </c>
      <c r="Y140" s="144">
        <f t="shared" si="2"/>
        <v>3.4595000000000001E-2</v>
      </c>
      <c r="Z140" s="144">
        <v>0</v>
      </c>
      <c r="AA140" s="145">
        <f t="shared" si="3"/>
        <v>0</v>
      </c>
      <c r="AR140" s="18" t="s">
        <v>84</v>
      </c>
      <c r="AT140" s="18" t="s">
        <v>137</v>
      </c>
      <c r="AU140" s="18" t="s">
        <v>78</v>
      </c>
      <c r="AY140" s="18" t="s">
        <v>136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8" t="s">
        <v>78</v>
      </c>
      <c r="BK140" s="146">
        <f t="shared" si="9"/>
        <v>0</v>
      </c>
      <c r="BL140" s="18" t="s">
        <v>84</v>
      </c>
      <c r="BM140" s="18" t="s">
        <v>190</v>
      </c>
    </row>
    <row r="141" spans="2:65" s="1" customFormat="1" ht="25.5" customHeight="1">
      <c r="B141" s="137"/>
      <c r="C141" s="138" t="s">
        <v>191</v>
      </c>
      <c r="D141" s="138" t="s">
        <v>137</v>
      </c>
      <c r="E141" s="139" t="s">
        <v>192</v>
      </c>
      <c r="F141" s="192" t="s">
        <v>193</v>
      </c>
      <c r="G141" s="192"/>
      <c r="H141" s="192"/>
      <c r="I141" s="192"/>
      <c r="J141" s="140" t="s">
        <v>140</v>
      </c>
      <c r="K141" s="141">
        <v>40.700000000000003</v>
      </c>
      <c r="L141" s="193"/>
      <c r="M141" s="193"/>
      <c r="N141" s="193">
        <f t="shared" si="0"/>
        <v>0</v>
      </c>
      <c r="O141" s="193"/>
      <c r="P141" s="193"/>
      <c r="Q141" s="193"/>
      <c r="R141" s="142"/>
      <c r="T141" s="143" t="s">
        <v>5</v>
      </c>
      <c r="U141" s="40" t="s">
        <v>36</v>
      </c>
      <c r="V141" s="144">
        <v>0.31</v>
      </c>
      <c r="W141" s="144">
        <f t="shared" si="1"/>
        <v>12.617000000000001</v>
      </c>
      <c r="X141" s="144">
        <v>0</v>
      </c>
      <c r="Y141" s="144">
        <f t="shared" si="2"/>
        <v>0</v>
      </c>
      <c r="Z141" s="144">
        <v>0</v>
      </c>
      <c r="AA141" s="145">
        <f t="shared" si="3"/>
        <v>0</v>
      </c>
      <c r="AR141" s="18" t="s">
        <v>84</v>
      </c>
      <c r="AT141" s="18" t="s">
        <v>137</v>
      </c>
      <c r="AU141" s="18" t="s">
        <v>78</v>
      </c>
      <c r="AY141" s="18" t="s">
        <v>136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8" t="s">
        <v>78</v>
      </c>
      <c r="BK141" s="146">
        <f t="shared" si="9"/>
        <v>0</v>
      </c>
      <c r="BL141" s="18" t="s">
        <v>84</v>
      </c>
      <c r="BM141" s="18" t="s">
        <v>194</v>
      </c>
    </row>
    <row r="142" spans="2:65" s="1" customFormat="1" ht="25.5" customHeight="1">
      <c r="B142" s="137"/>
      <c r="C142" s="138" t="s">
        <v>195</v>
      </c>
      <c r="D142" s="138" t="s">
        <v>137</v>
      </c>
      <c r="E142" s="139" t="s">
        <v>196</v>
      </c>
      <c r="F142" s="192" t="s">
        <v>197</v>
      </c>
      <c r="G142" s="192"/>
      <c r="H142" s="192"/>
      <c r="I142" s="192"/>
      <c r="J142" s="140" t="s">
        <v>169</v>
      </c>
      <c r="K142" s="141">
        <v>132.38399999999999</v>
      </c>
      <c r="L142" s="193"/>
      <c r="M142" s="193"/>
      <c r="N142" s="193">
        <f t="shared" si="0"/>
        <v>0</v>
      </c>
      <c r="O142" s="193"/>
      <c r="P142" s="193"/>
      <c r="Q142" s="193"/>
      <c r="R142" s="142"/>
      <c r="T142" s="143" t="s">
        <v>5</v>
      </c>
      <c r="U142" s="40" t="s">
        <v>36</v>
      </c>
      <c r="V142" s="144">
        <v>3.6030000000000002</v>
      </c>
      <c r="W142" s="144">
        <f t="shared" si="1"/>
        <v>476.97955199999996</v>
      </c>
      <c r="X142" s="144">
        <v>0</v>
      </c>
      <c r="Y142" s="144">
        <f t="shared" si="2"/>
        <v>0</v>
      </c>
      <c r="Z142" s="144">
        <v>0</v>
      </c>
      <c r="AA142" s="145">
        <f t="shared" si="3"/>
        <v>0</v>
      </c>
      <c r="AR142" s="18" t="s">
        <v>84</v>
      </c>
      <c r="AT142" s="18" t="s">
        <v>137</v>
      </c>
      <c r="AU142" s="18" t="s">
        <v>78</v>
      </c>
      <c r="AY142" s="18" t="s">
        <v>136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8" t="s">
        <v>78</v>
      </c>
      <c r="BK142" s="146">
        <f t="shared" si="9"/>
        <v>0</v>
      </c>
      <c r="BL142" s="18" t="s">
        <v>84</v>
      </c>
      <c r="BM142" s="18" t="s">
        <v>198</v>
      </c>
    </row>
    <row r="143" spans="2:65" s="1" customFormat="1" ht="25.5" customHeight="1">
      <c r="B143" s="137"/>
      <c r="C143" s="138" t="s">
        <v>199</v>
      </c>
      <c r="D143" s="138" t="s">
        <v>137</v>
      </c>
      <c r="E143" s="139" t="s">
        <v>200</v>
      </c>
      <c r="F143" s="192" t="s">
        <v>201</v>
      </c>
      <c r="G143" s="192"/>
      <c r="H143" s="192"/>
      <c r="I143" s="192"/>
      <c r="J143" s="140" t="s">
        <v>169</v>
      </c>
      <c r="K143" s="141">
        <v>143.363</v>
      </c>
      <c r="L143" s="193"/>
      <c r="M143" s="193"/>
      <c r="N143" s="193">
        <f t="shared" si="0"/>
        <v>0</v>
      </c>
      <c r="O143" s="193"/>
      <c r="P143" s="193"/>
      <c r="Q143" s="193"/>
      <c r="R143" s="142"/>
      <c r="T143" s="143" t="s">
        <v>5</v>
      </c>
      <c r="U143" s="40" t="s">
        <v>36</v>
      </c>
      <c r="V143" s="144">
        <v>6.9000000000000006E-2</v>
      </c>
      <c r="W143" s="144">
        <f t="shared" si="1"/>
        <v>9.8920470000000016</v>
      </c>
      <c r="X143" s="144">
        <v>0</v>
      </c>
      <c r="Y143" s="144">
        <f t="shared" si="2"/>
        <v>0</v>
      </c>
      <c r="Z143" s="144">
        <v>0</v>
      </c>
      <c r="AA143" s="145">
        <f t="shared" si="3"/>
        <v>0</v>
      </c>
      <c r="AR143" s="18" t="s">
        <v>84</v>
      </c>
      <c r="AT143" s="18" t="s">
        <v>137</v>
      </c>
      <c r="AU143" s="18" t="s">
        <v>78</v>
      </c>
      <c r="AY143" s="18" t="s">
        <v>136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8" t="s">
        <v>78</v>
      </c>
      <c r="BK143" s="146">
        <f t="shared" si="9"/>
        <v>0</v>
      </c>
      <c r="BL143" s="18" t="s">
        <v>84</v>
      </c>
      <c r="BM143" s="18" t="s">
        <v>202</v>
      </c>
    </row>
    <row r="144" spans="2:65" s="1" customFormat="1" ht="38.25" customHeight="1">
      <c r="B144" s="137"/>
      <c r="C144" s="138" t="s">
        <v>203</v>
      </c>
      <c r="D144" s="138" t="s">
        <v>137</v>
      </c>
      <c r="E144" s="139" t="s">
        <v>204</v>
      </c>
      <c r="F144" s="192" t="s">
        <v>205</v>
      </c>
      <c r="G144" s="192"/>
      <c r="H144" s="192"/>
      <c r="I144" s="192"/>
      <c r="J144" s="140" t="s">
        <v>169</v>
      </c>
      <c r="K144" s="141">
        <v>115.354</v>
      </c>
      <c r="L144" s="193"/>
      <c r="M144" s="193"/>
      <c r="N144" s="193">
        <f t="shared" si="0"/>
        <v>0</v>
      </c>
      <c r="O144" s="193"/>
      <c r="P144" s="193"/>
      <c r="Q144" s="193"/>
      <c r="R144" s="142"/>
      <c r="T144" s="143" t="s">
        <v>5</v>
      </c>
      <c r="U144" s="40" t="s">
        <v>36</v>
      </c>
      <c r="V144" s="144">
        <v>6.4000000000000001E-2</v>
      </c>
      <c r="W144" s="144">
        <f t="shared" si="1"/>
        <v>7.3826559999999999</v>
      </c>
      <c r="X144" s="144">
        <v>0</v>
      </c>
      <c r="Y144" s="144">
        <f t="shared" si="2"/>
        <v>0</v>
      </c>
      <c r="Z144" s="144">
        <v>0</v>
      </c>
      <c r="AA144" s="145">
        <f t="shared" si="3"/>
        <v>0</v>
      </c>
      <c r="AR144" s="18" t="s">
        <v>84</v>
      </c>
      <c r="AT144" s="18" t="s">
        <v>137</v>
      </c>
      <c r="AU144" s="18" t="s">
        <v>78</v>
      </c>
      <c r="AY144" s="18" t="s">
        <v>136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8" t="s">
        <v>78</v>
      </c>
      <c r="BK144" s="146">
        <f t="shared" si="9"/>
        <v>0</v>
      </c>
      <c r="BL144" s="18" t="s">
        <v>84</v>
      </c>
      <c r="BM144" s="18" t="s">
        <v>206</v>
      </c>
    </row>
    <row r="145" spans="2:65" s="1" customFormat="1" ht="25.5" customHeight="1">
      <c r="B145" s="137"/>
      <c r="C145" s="138" t="s">
        <v>207</v>
      </c>
      <c r="D145" s="138" t="s">
        <v>137</v>
      </c>
      <c r="E145" s="139" t="s">
        <v>208</v>
      </c>
      <c r="F145" s="192" t="s">
        <v>209</v>
      </c>
      <c r="G145" s="192"/>
      <c r="H145" s="192"/>
      <c r="I145" s="192"/>
      <c r="J145" s="140" t="s">
        <v>169</v>
      </c>
      <c r="K145" s="141">
        <v>143.363</v>
      </c>
      <c r="L145" s="193"/>
      <c r="M145" s="193"/>
      <c r="N145" s="193">
        <f t="shared" si="0"/>
        <v>0</v>
      </c>
      <c r="O145" s="193"/>
      <c r="P145" s="193"/>
      <c r="Q145" s="193"/>
      <c r="R145" s="142"/>
      <c r="T145" s="143" t="s">
        <v>5</v>
      </c>
      <c r="U145" s="40" t="s">
        <v>36</v>
      </c>
      <c r="V145" s="144">
        <v>0.61699999999999999</v>
      </c>
      <c r="W145" s="144">
        <f t="shared" si="1"/>
        <v>88.454971</v>
      </c>
      <c r="X145" s="144">
        <v>0</v>
      </c>
      <c r="Y145" s="144">
        <f t="shared" si="2"/>
        <v>0</v>
      </c>
      <c r="Z145" s="144">
        <v>0</v>
      </c>
      <c r="AA145" s="145">
        <f t="shared" si="3"/>
        <v>0</v>
      </c>
      <c r="AR145" s="18" t="s">
        <v>84</v>
      </c>
      <c r="AT145" s="18" t="s">
        <v>137</v>
      </c>
      <c r="AU145" s="18" t="s">
        <v>78</v>
      </c>
      <c r="AY145" s="18" t="s">
        <v>136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8" t="s">
        <v>78</v>
      </c>
      <c r="BK145" s="146">
        <f t="shared" si="9"/>
        <v>0</v>
      </c>
      <c r="BL145" s="18" t="s">
        <v>84</v>
      </c>
      <c r="BM145" s="18" t="s">
        <v>210</v>
      </c>
    </row>
    <row r="146" spans="2:65" s="1" customFormat="1" ht="38.25" customHeight="1">
      <c r="B146" s="137"/>
      <c r="C146" s="138" t="s">
        <v>211</v>
      </c>
      <c r="D146" s="138" t="s">
        <v>137</v>
      </c>
      <c r="E146" s="139" t="s">
        <v>212</v>
      </c>
      <c r="F146" s="192" t="s">
        <v>213</v>
      </c>
      <c r="G146" s="192"/>
      <c r="H146" s="192"/>
      <c r="I146" s="192"/>
      <c r="J146" s="140" t="s">
        <v>169</v>
      </c>
      <c r="K146" s="141">
        <v>115.354</v>
      </c>
      <c r="L146" s="193"/>
      <c r="M146" s="193"/>
      <c r="N146" s="193">
        <f t="shared" si="0"/>
        <v>0</v>
      </c>
      <c r="O146" s="193"/>
      <c r="P146" s="193"/>
      <c r="Q146" s="193"/>
      <c r="R146" s="142"/>
      <c r="T146" s="143" t="s">
        <v>5</v>
      </c>
      <c r="U146" s="40" t="s">
        <v>36</v>
      </c>
      <c r="V146" s="144">
        <v>3.1E-2</v>
      </c>
      <c r="W146" s="144">
        <f t="shared" si="1"/>
        <v>3.575974</v>
      </c>
      <c r="X146" s="144">
        <v>0</v>
      </c>
      <c r="Y146" s="144">
        <f t="shared" si="2"/>
        <v>0</v>
      </c>
      <c r="Z146" s="144">
        <v>0</v>
      </c>
      <c r="AA146" s="145">
        <f t="shared" si="3"/>
        <v>0</v>
      </c>
      <c r="AR146" s="18" t="s">
        <v>84</v>
      </c>
      <c r="AT146" s="18" t="s">
        <v>137</v>
      </c>
      <c r="AU146" s="18" t="s">
        <v>78</v>
      </c>
      <c r="AY146" s="18" t="s">
        <v>136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8" t="s">
        <v>78</v>
      </c>
      <c r="BK146" s="146">
        <f t="shared" si="9"/>
        <v>0</v>
      </c>
      <c r="BL146" s="18" t="s">
        <v>84</v>
      </c>
      <c r="BM146" s="18" t="s">
        <v>214</v>
      </c>
    </row>
    <row r="147" spans="2:65" s="1" customFormat="1" ht="38.25" customHeight="1">
      <c r="B147" s="137"/>
      <c r="C147" s="138" t="s">
        <v>10</v>
      </c>
      <c r="D147" s="138" t="s">
        <v>137</v>
      </c>
      <c r="E147" s="139" t="s">
        <v>215</v>
      </c>
      <c r="F147" s="192" t="s">
        <v>216</v>
      </c>
      <c r="G147" s="192"/>
      <c r="H147" s="192"/>
      <c r="I147" s="192"/>
      <c r="J147" s="140" t="s">
        <v>169</v>
      </c>
      <c r="K147" s="141">
        <v>20.03</v>
      </c>
      <c r="L147" s="193"/>
      <c r="M147" s="193"/>
      <c r="N147" s="193">
        <f t="shared" si="0"/>
        <v>0</v>
      </c>
      <c r="O147" s="193"/>
      <c r="P147" s="193"/>
      <c r="Q147" s="193"/>
      <c r="R147" s="142"/>
      <c r="T147" s="143" t="s">
        <v>5</v>
      </c>
      <c r="U147" s="40" t="s">
        <v>36</v>
      </c>
      <c r="V147" s="144">
        <v>0.24199999999999999</v>
      </c>
      <c r="W147" s="144">
        <f t="shared" si="1"/>
        <v>4.8472600000000003</v>
      </c>
      <c r="X147" s="144">
        <v>0</v>
      </c>
      <c r="Y147" s="144">
        <f t="shared" si="2"/>
        <v>0</v>
      </c>
      <c r="Z147" s="144">
        <v>0</v>
      </c>
      <c r="AA147" s="145">
        <f t="shared" si="3"/>
        <v>0</v>
      </c>
      <c r="AR147" s="18" t="s">
        <v>84</v>
      </c>
      <c r="AT147" s="18" t="s">
        <v>137</v>
      </c>
      <c r="AU147" s="18" t="s">
        <v>78</v>
      </c>
      <c r="AY147" s="18" t="s">
        <v>136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8" t="s">
        <v>78</v>
      </c>
      <c r="BK147" s="146">
        <f t="shared" si="9"/>
        <v>0</v>
      </c>
      <c r="BL147" s="18" t="s">
        <v>84</v>
      </c>
      <c r="BM147" s="18" t="s">
        <v>217</v>
      </c>
    </row>
    <row r="148" spans="2:65" s="1" customFormat="1" ht="16.5" customHeight="1">
      <c r="B148" s="137"/>
      <c r="C148" s="147" t="s">
        <v>218</v>
      </c>
      <c r="D148" s="147" t="s">
        <v>219</v>
      </c>
      <c r="E148" s="148" t="s">
        <v>220</v>
      </c>
      <c r="F148" s="206" t="s">
        <v>221</v>
      </c>
      <c r="G148" s="206"/>
      <c r="H148" s="206"/>
      <c r="I148" s="206"/>
      <c r="J148" s="149" t="s">
        <v>222</v>
      </c>
      <c r="K148" s="150">
        <v>6.3</v>
      </c>
      <c r="L148" s="207"/>
      <c r="M148" s="207"/>
      <c r="N148" s="207">
        <f t="shared" si="0"/>
        <v>0</v>
      </c>
      <c r="O148" s="193"/>
      <c r="P148" s="193"/>
      <c r="Q148" s="193"/>
      <c r="R148" s="142"/>
      <c r="T148" s="143" t="s">
        <v>5</v>
      </c>
      <c r="U148" s="40" t="s">
        <v>36</v>
      </c>
      <c r="V148" s="144">
        <v>0</v>
      </c>
      <c r="W148" s="144">
        <f t="shared" si="1"/>
        <v>0</v>
      </c>
      <c r="X148" s="144">
        <v>1</v>
      </c>
      <c r="Y148" s="144">
        <f t="shared" si="2"/>
        <v>6.3</v>
      </c>
      <c r="Z148" s="144">
        <v>0</v>
      </c>
      <c r="AA148" s="145">
        <f t="shared" si="3"/>
        <v>0</v>
      </c>
      <c r="AR148" s="18" t="s">
        <v>166</v>
      </c>
      <c r="AT148" s="18" t="s">
        <v>219</v>
      </c>
      <c r="AU148" s="18" t="s">
        <v>78</v>
      </c>
      <c r="AY148" s="18" t="s">
        <v>136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8" t="s">
        <v>78</v>
      </c>
      <c r="BK148" s="146">
        <f t="shared" si="9"/>
        <v>0</v>
      </c>
      <c r="BL148" s="18" t="s">
        <v>84</v>
      </c>
      <c r="BM148" s="18" t="s">
        <v>223</v>
      </c>
    </row>
    <row r="149" spans="2:65" s="1" customFormat="1" ht="25.5" customHeight="1">
      <c r="B149" s="137"/>
      <c r="C149" s="138" t="s">
        <v>224</v>
      </c>
      <c r="D149" s="138" t="s">
        <v>137</v>
      </c>
      <c r="E149" s="139" t="s">
        <v>225</v>
      </c>
      <c r="F149" s="192" t="s">
        <v>226</v>
      </c>
      <c r="G149" s="192"/>
      <c r="H149" s="192"/>
      <c r="I149" s="192"/>
      <c r="J149" s="140" t="s">
        <v>169</v>
      </c>
      <c r="K149" s="141">
        <v>35.613999999999997</v>
      </c>
      <c r="L149" s="193"/>
      <c r="M149" s="193"/>
      <c r="N149" s="193">
        <f t="shared" si="0"/>
        <v>0</v>
      </c>
      <c r="O149" s="193"/>
      <c r="P149" s="193"/>
      <c r="Q149" s="193"/>
      <c r="R149" s="142"/>
      <c r="T149" s="143" t="s">
        <v>5</v>
      </c>
      <c r="U149" s="40" t="s">
        <v>36</v>
      </c>
      <c r="V149" s="144">
        <v>2.39</v>
      </c>
      <c r="W149" s="144">
        <f t="shared" si="1"/>
        <v>85.117459999999994</v>
      </c>
      <c r="X149" s="144">
        <v>0</v>
      </c>
      <c r="Y149" s="144">
        <f t="shared" si="2"/>
        <v>0</v>
      </c>
      <c r="Z149" s="144">
        <v>0</v>
      </c>
      <c r="AA149" s="145">
        <f t="shared" si="3"/>
        <v>0</v>
      </c>
      <c r="AR149" s="18" t="s">
        <v>84</v>
      </c>
      <c r="AT149" s="18" t="s">
        <v>137</v>
      </c>
      <c r="AU149" s="18" t="s">
        <v>78</v>
      </c>
      <c r="AY149" s="18" t="s">
        <v>136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8" t="s">
        <v>78</v>
      </c>
      <c r="BK149" s="146">
        <f t="shared" si="9"/>
        <v>0</v>
      </c>
      <c r="BL149" s="18" t="s">
        <v>84</v>
      </c>
      <c r="BM149" s="18" t="s">
        <v>227</v>
      </c>
    </row>
    <row r="150" spans="2:65" s="1" customFormat="1" ht="25.5" customHeight="1">
      <c r="B150" s="137"/>
      <c r="C150" s="147" t="s">
        <v>228</v>
      </c>
      <c r="D150" s="147" t="s">
        <v>219</v>
      </c>
      <c r="E150" s="148" t="s">
        <v>229</v>
      </c>
      <c r="F150" s="206" t="s">
        <v>230</v>
      </c>
      <c r="G150" s="206"/>
      <c r="H150" s="206"/>
      <c r="I150" s="206"/>
      <c r="J150" s="149" t="s">
        <v>222</v>
      </c>
      <c r="K150" s="150">
        <v>53.789000000000001</v>
      </c>
      <c r="L150" s="207"/>
      <c r="M150" s="207"/>
      <c r="N150" s="207">
        <f t="shared" si="0"/>
        <v>0</v>
      </c>
      <c r="O150" s="193"/>
      <c r="P150" s="193"/>
      <c r="Q150" s="193"/>
      <c r="R150" s="142"/>
      <c r="T150" s="143" t="s">
        <v>5</v>
      </c>
      <c r="U150" s="40" t="s">
        <v>36</v>
      </c>
      <c r="V150" s="144">
        <v>0</v>
      </c>
      <c r="W150" s="144">
        <f t="shared" si="1"/>
        <v>0</v>
      </c>
      <c r="X150" s="144">
        <v>1</v>
      </c>
      <c r="Y150" s="144">
        <f t="shared" si="2"/>
        <v>53.789000000000001</v>
      </c>
      <c r="Z150" s="144">
        <v>0</v>
      </c>
      <c r="AA150" s="145">
        <f t="shared" si="3"/>
        <v>0</v>
      </c>
      <c r="AR150" s="18" t="s">
        <v>166</v>
      </c>
      <c r="AT150" s="18" t="s">
        <v>219</v>
      </c>
      <c r="AU150" s="18" t="s">
        <v>78</v>
      </c>
      <c r="AY150" s="18" t="s">
        <v>136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8" t="s">
        <v>78</v>
      </c>
      <c r="BK150" s="146">
        <f t="shared" si="9"/>
        <v>0</v>
      </c>
      <c r="BL150" s="18" t="s">
        <v>84</v>
      </c>
      <c r="BM150" s="18" t="s">
        <v>231</v>
      </c>
    </row>
    <row r="151" spans="2:65" s="1" customFormat="1" ht="25.5" customHeight="1">
      <c r="B151" s="137"/>
      <c r="C151" s="147" t="s">
        <v>232</v>
      </c>
      <c r="D151" s="147" t="s">
        <v>219</v>
      </c>
      <c r="E151" s="148" t="s">
        <v>233</v>
      </c>
      <c r="F151" s="206" t="s">
        <v>234</v>
      </c>
      <c r="G151" s="206"/>
      <c r="H151" s="206"/>
      <c r="I151" s="206"/>
      <c r="J151" s="149" t="s">
        <v>222</v>
      </c>
      <c r="K151" s="150">
        <v>21</v>
      </c>
      <c r="L151" s="207"/>
      <c r="M151" s="207"/>
      <c r="N151" s="207">
        <f t="shared" si="0"/>
        <v>0</v>
      </c>
      <c r="O151" s="193"/>
      <c r="P151" s="193"/>
      <c r="Q151" s="193"/>
      <c r="R151" s="142"/>
      <c r="T151" s="143" t="s">
        <v>5</v>
      </c>
      <c r="U151" s="40" t="s">
        <v>36</v>
      </c>
      <c r="V151" s="144">
        <v>0</v>
      </c>
      <c r="W151" s="144">
        <f t="shared" si="1"/>
        <v>0</v>
      </c>
      <c r="X151" s="144">
        <v>1</v>
      </c>
      <c r="Y151" s="144">
        <f t="shared" si="2"/>
        <v>21</v>
      </c>
      <c r="Z151" s="144">
        <v>0</v>
      </c>
      <c r="AA151" s="145">
        <f t="shared" si="3"/>
        <v>0</v>
      </c>
      <c r="AR151" s="18" t="s">
        <v>166</v>
      </c>
      <c r="AT151" s="18" t="s">
        <v>219</v>
      </c>
      <c r="AU151" s="18" t="s">
        <v>78</v>
      </c>
      <c r="AY151" s="18" t="s">
        <v>136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8" t="s">
        <v>78</v>
      </c>
      <c r="BK151" s="146">
        <f t="shared" si="9"/>
        <v>0</v>
      </c>
      <c r="BL151" s="18" t="s">
        <v>84</v>
      </c>
      <c r="BM151" s="18" t="s">
        <v>235</v>
      </c>
    </row>
    <row r="152" spans="2:65" s="1" customFormat="1" ht="25.5" customHeight="1">
      <c r="B152" s="137"/>
      <c r="C152" s="138" t="s">
        <v>236</v>
      </c>
      <c r="D152" s="138" t="s">
        <v>137</v>
      </c>
      <c r="E152" s="139" t="s">
        <v>237</v>
      </c>
      <c r="F152" s="192" t="s">
        <v>238</v>
      </c>
      <c r="G152" s="192"/>
      <c r="H152" s="192"/>
      <c r="I152" s="192"/>
      <c r="J152" s="140" t="s">
        <v>169</v>
      </c>
      <c r="K152" s="141">
        <v>1.98</v>
      </c>
      <c r="L152" s="193"/>
      <c r="M152" s="193"/>
      <c r="N152" s="193">
        <f t="shared" si="0"/>
        <v>0</v>
      </c>
      <c r="O152" s="193"/>
      <c r="P152" s="193"/>
      <c r="Q152" s="193"/>
      <c r="R152" s="142"/>
      <c r="T152" s="143" t="s">
        <v>5</v>
      </c>
      <c r="U152" s="40" t="s">
        <v>36</v>
      </c>
      <c r="V152" s="144">
        <v>2.9780000000000002</v>
      </c>
      <c r="W152" s="144">
        <f t="shared" si="1"/>
        <v>5.8964400000000001</v>
      </c>
      <c r="X152" s="144">
        <v>0</v>
      </c>
      <c r="Y152" s="144">
        <f t="shared" si="2"/>
        <v>0</v>
      </c>
      <c r="Z152" s="144">
        <v>0</v>
      </c>
      <c r="AA152" s="145">
        <f t="shared" si="3"/>
        <v>0</v>
      </c>
      <c r="AR152" s="18" t="s">
        <v>84</v>
      </c>
      <c r="AT152" s="18" t="s">
        <v>137</v>
      </c>
      <c r="AU152" s="18" t="s">
        <v>78</v>
      </c>
      <c r="AY152" s="18" t="s">
        <v>136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8" t="s">
        <v>78</v>
      </c>
      <c r="BK152" s="146">
        <f t="shared" si="9"/>
        <v>0</v>
      </c>
      <c r="BL152" s="18" t="s">
        <v>84</v>
      </c>
      <c r="BM152" s="18" t="s">
        <v>239</v>
      </c>
    </row>
    <row r="153" spans="2:65" s="1" customFormat="1" ht="16.5" customHeight="1">
      <c r="B153" s="137"/>
      <c r="C153" s="147" t="s">
        <v>240</v>
      </c>
      <c r="D153" s="147" t="s">
        <v>219</v>
      </c>
      <c r="E153" s="148" t="s">
        <v>241</v>
      </c>
      <c r="F153" s="206" t="s">
        <v>242</v>
      </c>
      <c r="G153" s="206"/>
      <c r="H153" s="206"/>
      <c r="I153" s="206"/>
      <c r="J153" s="149" t="s">
        <v>222</v>
      </c>
      <c r="K153" s="150">
        <v>4.1580000000000004</v>
      </c>
      <c r="L153" s="207"/>
      <c r="M153" s="207"/>
      <c r="N153" s="207">
        <f t="shared" si="0"/>
        <v>0</v>
      </c>
      <c r="O153" s="193"/>
      <c r="P153" s="193"/>
      <c r="Q153" s="193"/>
      <c r="R153" s="142"/>
      <c r="T153" s="143" t="s">
        <v>5</v>
      </c>
      <c r="U153" s="40" t="s">
        <v>36</v>
      </c>
      <c r="V153" s="144">
        <v>0</v>
      </c>
      <c r="W153" s="144">
        <f t="shared" si="1"/>
        <v>0</v>
      </c>
      <c r="X153" s="144">
        <v>1</v>
      </c>
      <c r="Y153" s="144">
        <f t="shared" si="2"/>
        <v>4.1580000000000004</v>
      </c>
      <c r="Z153" s="144">
        <v>0</v>
      </c>
      <c r="AA153" s="145">
        <f t="shared" si="3"/>
        <v>0</v>
      </c>
      <c r="AR153" s="18" t="s">
        <v>166</v>
      </c>
      <c r="AT153" s="18" t="s">
        <v>219</v>
      </c>
      <c r="AU153" s="18" t="s">
        <v>78</v>
      </c>
      <c r="AY153" s="18" t="s">
        <v>136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8" t="s">
        <v>78</v>
      </c>
      <c r="BK153" s="146">
        <f t="shared" si="9"/>
        <v>0</v>
      </c>
      <c r="BL153" s="18" t="s">
        <v>84</v>
      </c>
      <c r="BM153" s="18" t="s">
        <v>243</v>
      </c>
    </row>
    <row r="154" spans="2:65" s="1" customFormat="1" ht="25.5" customHeight="1">
      <c r="B154" s="137"/>
      <c r="C154" s="138" t="s">
        <v>244</v>
      </c>
      <c r="D154" s="138" t="s">
        <v>137</v>
      </c>
      <c r="E154" s="139" t="s">
        <v>245</v>
      </c>
      <c r="F154" s="192" t="s">
        <v>246</v>
      </c>
      <c r="G154" s="192"/>
      <c r="H154" s="192"/>
      <c r="I154" s="192"/>
      <c r="J154" s="140" t="s">
        <v>169</v>
      </c>
      <c r="K154" s="141">
        <v>10</v>
      </c>
      <c r="L154" s="193"/>
      <c r="M154" s="193"/>
      <c r="N154" s="193">
        <f t="shared" si="0"/>
        <v>0</v>
      </c>
      <c r="O154" s="193"/>
      <c r="P154" s="193"/>
      <c r="Q154" s="193"/>
      <c r="R154" s="142"/>
      <c r="T154" s="143" t="s">
        <v>5</v>
      </c>
      <c r="U154" s="40" t="s">
        <v>36</v>
      </c>
      <c r="V154" s="144">
        <v>1.4999999999999999E-2</v>
      </c>
      <c r="W154" s="144">
        <f t="shared" si="1"/>
        <v>0.15</v>
      </c>
      <c r="X154" s="144">
        <v>0</v>
      </c>
      <c r="Y154" s="144">
        <f t="shared" si="2"/>
        <v>0</v>
      </c>
      <c r="Z154" s="144">
        <v>0</v>
      </c>
      <c r="AA154" s="145">
        <f t="shared" si="3"/>
        <v>0</v>
      </c>
      <c r="AR154" s="18" t="s">
        <v>84</v>
      </c>
      <c r="AT154" s="18" t="s">
        <v>137</v>
      </c>
      <c r="AU154" s="18" t="s">
        <v>78</v>
      </c>
      <c r="AY154" s="18" t="s">
        <v>136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8" t="s">
        <v>78</v>
      </c>
      <c r="BK154" s="146">
        <f t="shared" si="9"/>
        <v>0</v>
      </c>
      <c r="BL154" s="18" t="s">
        <v>84</v>
      </c>
      <c r="BM154" s="18" t="s">
        <v>247</v>
      </c>
    </row>
    <row r="155" spans="2:65" s="1" customFormat="1" ht="25.5" customHeight="1">
      <c r="B155" s="137"/>
      <c r="C155" s="138" t="s">
        <v>248</v>
      </c>
      <c r="D155" s="138" t="s">
        <v>137</v>
      </c>
      <c r="E155" s="139" t="s">
        <v>249</v>
      </c>
      <c r="F155" s="192" t="s">
        <v>250</v>
      </c>
      <c r="G155" s="192"/>
      <c r="H155" s="192"/>
      <c r="I155" s="192"/>
      <c r="J155" s="140" t="s">
        <v>140</v>
      </c>
      <c r="K155" s="141">
        <v>109.79</v>
      </c>
      <c r="L155" s="193"/>
      <c r="M155" s="193"/>
      <c r="N155" s="193">
        <f t="shared" si="0"/>
        <v>0</v>
      </c>
      <c r="O155" s="193"/>
      <c r="P155" s="193"/>
      <c r="Q155" s="193"/>
      <c r="R155" s="142"/>
      <c r="T155" s="143" t="s">
        <v>5</v>
      </c>
      <c r="U155" s="40" t="s">
        <v>36</v>
      </c>
      <c r="V155" s="144">
        <v>0.20399999999999999</v>
      </c>
      <c r="W155" s="144">
        <f t="shared" si="1"/>
        <v>22.39716</v>
      </c>
      <c r="X155" s="144">
        <v>9.5000000000000001E-2</v>
      </c>
      <c r="Y155" s="144">
        <f t="shared" si="2"/>
        <v>10.430050000000001</v>
      </c>
      <c r="Z155" s="144">
        <v>0</v>
      </c>
      <c r="AA155" s="145">
        <f t="shared" si="3"/>
        <v>0</v>
      </c>
      <c r="AR155" s="18" t="s">
        <v>84</v>
      </c>
      <c r="AT155" s="18" t="s">
        <v>137</v>
      </c>
      <c r="AU155" s="18" t="s">
        <v>78</v>
      </c>
      <c r="AY155" s="18" t="s">
        <v>136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8" t="s">
        <v>78</v>
      </c>
      <c r="BK155" s="146">
        <f t="shared" si="9"/>
        <v>0</v>
      </c>
      <c r="BL155" s="18" t="s">
        <v>84</v>
      </c>
      <c r="BM155" s="18" t="s">
        <v>251</v>
      </c>
    </row>
    <row r="156" spans="2:65" s="1" customFormat="1" ht="16.5" customHeight="1">
      <c r="B156" s="137"/>
      <c r="C156" s="147" t="s">
        <v>252</v>
      </c>
      <c r="D156" s="147" t="s">
        <v>219</v>
      </c>
      <c r="E156" s="148" t="s">
        <v>253</v>
      </c>
      <c r="F156" s="206" t="s">
        <v>254</v>
      </c>
      <c r="G156" s="206"/>
      <c r="H156" s="206"/>
      <c r="I156" s="206"/>
      <c r="J156" s="149" t="s">
        <v>255</v>
      </c>
      <c r="K156" s="150">
        <v>3.3929999999999998</v>
      </c>
      <c r="L156" s="207"/>
      <c r="M156" s="207"/>
      <c r="N156" s="207">
        <f t="shared" si="0"/>
        <v>0</v>
      </c>
      <c r="O156" s="193"/>
      <c r="P156" s="193"/>
      <c r="Q156" s="193"/>
      <c r="R156" s="142"/>
      <c r="T156" s="143" t="s">
        <v>5</v>
      </c>
      <c r="U156" s="40" t="s">
        <v>36</v>
      </c>
      <c r="V156" s="144">
        <v>0</v>
      </c>
      <c r="W156" s="144">
        <f t="shared" si="1"/>
        <v>0</v>
      </c>
      <c r="X156" s="144">
        <v>1E-3</v>
      </c>
      <c r="Y156" s="144">
        <f t="shared" si="2"/>
        <v>3.3929999999999997E-3</v>
      </c>
      <c r="Z156" s="144">
        <v>0</v>
      </c>
      <c r="AA156" s="145">
        <f t="shared" si="3"/>
        <v>0</v>
      </c>
      <c r="AR156" s="18" t="s">
        <v>166</v>
      </c>
      <c r="AT156" s="18" t="s">
        <v>219</v>
      </c>
      <c r="AU156" s="18" t="s">
        <v>78</v>
      </c>
      <c r="AY156" s="18" t="s">
        <v>136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8" t="s">
        <v>78</v>
      </c>
      <c r="BK156" s="146">
        <f t="shared" si="9"/>
        <v>0</v>
      </c>
      <c r="BL156" s="18" t="s">
        <v>84</v>
      </c>
      <c r="BM156" s="18" t="s">
        <v>256</v>
      </c>
    </row>
    <row r="157" spans="2:65" s="1" customFormat="1" ht="25.5" customHeight="1">
      <c r="B157" s="137"/>
      <c r="C157" s="138" t="s">
        <v>257</v>
      </c>
      <c r="D157" s="138" t="s">
        <v>137</v>
      </c>
      <c r="E157" s="139" t="s">
        <v>258</v>
      </c>
      <c r="F157" s="192" t="s">
        <v>259</v>
      </c>
      <c r="G157" s="192"/>
      <c r="H157" s="192"/>
      <c r="I157" s="192"/>
      <c r="J157" s="140" t="s">
        <v>140</v>
      </c>
      <c r="K157" s="141">
        <v>121.68</v>
      </c>
      <c r="L157" s="193"/>
      <c r="M157" s="193"/>
      <c r="N157" s="193">
        <f t="shared" si="0"/>
        <v>0</v>
      </c>
      <c r="O157" s="193"/>
      <c r="P157" s="193"/>
      <c r="Q157" s="193"/>
      <c r="R157" s="142"/>
      <c r="T157" s="143" t="s">
        <v>5</v>
      </c>
      <c r="U157" s="40" t="s">
        <v>36</v>
      </c>
      <c r="V157" s="144">
        <v>1.7000000000000001E-2</v>
      </c>
      <c r="W157" s="144">
        <f t="shared" si="1"/>
        <v>2.0685600000000002</v>
      </c>
      <c r="X157" s="144">
        <v>0</v>
      </c>
      <c r="Y157" s="144">
        <f t="shared" si="2"/>
        <v>0</v>
      </c>
      <c r="Z157" s="144">
        <v>0</v>
      </c>
      <c r="AA157" s="145">
        <f t="shared" si="3"/>
        <v>0</v>
      </c>
      <c r="AR157" s="18" t="s">
        <v>84</v>
      </c>
      <c r="AT157" s="18" t="s">
        <v>137</v>
      </c>
      <c r="AU157" s="18" t="s">
        <v>78</v>
      </c>
      <c r="AY157" s="18" t="s">
        <v>136</v>
      </c>
      <c r="BE157" s="146">
        <f t="shared" si="4"/>
        <v>0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8" t="s">
        <v>78</v>
      </c>
      <c r="BK157" s="146">
        <f t="shared" si="9"/>
        <v>0</v>
      </c>
      <c r="BL157" s="18" t="s">
        <v>84</v>
      </c>
      <c r="BM157" s="18" t="s">
        <v>260</v>
      </c>
    </row>
    <row r="158" spans="2:65" s="1" customFormat="1" ht="25.5" customHeight="1">
      <c r="B158" s="137"/>
      <c r="C158" s="138" t="s">
        <v>261</v>
      </c>
      <c r="D158" s="138" t="s">
        <v>137</v>
      </c>
      <c r="E158" s="139" t="s">
        <v>262</v>
      </c>
      <c r="F158" s="192" t="s">
        <v>263</v>
      </c>
      <c r="G158" s="192"/>
      <c r="H158" s="192"/>
      <c r="I158" s="192"/>
      <c r="J158" s="140" t="s">
        <v>140</v>
      </c>
      <c r="K158" s="141">
        <v>109.79</v>
      </c>
      <c r="L158" s="193"/>
      <c r="M158" s="193"/>
      <c r="N158" s="193">
        <f t="shared" si="0"/>
        <v>0</v>
      </c>
      <c r="O158" s="193"/>
      <c r="P158" s="193"/>
      <c r="Q158" s="193"/>
      <c r="R158" s="142"/>
      <c r="T158" s="143" t="s">
        <v>5</v>
      </c>
      <c r="U158" s="40" t="s">
        <v>36</v>
      </c>
      <c r="V158" s="144">
        <v>0.128</v>
      </c>
      <c r="W158" s="144">
        <f t="shared" si="1"/>
        <v>14.053120000000002</v>
      </c>
      <c r="X158" s="144">
        <v>0</v>
      </c>
      <c r="Y158" s="144">
        <f t="shared" si="2"/>
        <v>0</v>
      </c>
      <c r="Z158" s="144">
        <v>0</v>
      </c>
      <c r="AA158" s="145">
        <f t="shared" si="3"/>
        <v>0</v>
      </c>
      <c r="AR158" s="18" t="s">
        <v>84</v>
      </c>
      <c r="AT158" s="18" t="s">
        <v>137</v>
      </c>
      <c r="AU158" s="18" t="s">
        <v>78</v>
      </c>
      <c r="AY158" s="18" t="s">
        <v>136</v>
      </c>
      <c r="BE158" s="146">
        <f t="shared" si="4"/>
        <v>0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8" t="s">
        <v>78</v>
      </c>
      <c r="BK158" s="146">
        <f t="shared" si="9"/>
        <v>0</v>
      </c>
      <c r="BL158" s="18" t="s">
        <v>84</v>
      </c>
      <c r="BM158" s="18" t="s">
        <v>264</v>
      </c>
    </row>
    <row r="159" spans="2:65" s="1" customFormat="1" ht="25.5" customHeight="1">
      <c r="B159" s="137"/>
      <c r="C159" s="138" t="s">
        <v>265</v>
      </c>
      <c r="D159" s="138" t="s">
        <v>137</v>
      </c>
      <c r="E159" s="139" t="s">
        <v>266</v>
      </c>
      <c r="F159" s="192" t="s">
        <v>267</v>
      </c>
      <c r="G159" s="192"/>
      <c r="H159" s="192"/>
      <c r="I159" s="192"/>
      <c r="J159" s="140" t="s">
        <v>140</v>
      </c>
      <c r="K159" s="141">
        <v>540.95000000000005</v>
      </c>
      <c r="L159" s="193"/>
      <c r="M159" s="193"/>
      <c r="N159" s="193">
        <f t="shared" si="0"/>
        <v>0</v>
      </c>
      <c r="O159" s="193"/>
      <c r="P159" s="193"/>
      <c r="Q159" s="193"/>
      <c r="R159" s="142"/>
      <c r="T159" s="143" t="s">
        <v>5</v>
      </c>
      <c r="U159" s="40" t="s">
        <v>36</v>
      </c>
      <c r="V159" s="144">
        <v>0.128</v>
      </c>
      <c r="W159" s="144">
        <f t="shared" si="1"/>
        <v>69.241600000000005</v>
      </c>
      <c r="X159" s="144">
        <v>0</v>
      </c>
      <c r="Y159" s="144">
        <f t="shared" si="2"/>
        <v>0</v>
      </c>
      <c r="Z159" s="144">
        <v>0</v>
      </c>
      <c r="AA159" s="145">
        <f t="shared" si="3"/>
        <v>0</v>
      </c>
      <c r="AR159" s="18" t="s">
        <v>84</v>
      </c>
      <c r="AT159" s="18" t="s">
        <v>137</v>
      </c>
      <c r="AU159" s="18" t="s">
        <v>78</v>
      </c>
      <c r="AY159" s="18" t="s">
        <v>136</v>
      </c>
      <c r="BE159" s="146">
        <f t="shared" si="4"/>
        <v>0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8" t="s">
        <v>78</v>
      </c>
      <c r="BK159" s="146">
        <f t="shared" si="9"/>
        <v>0</v>
      </c>
      <c r="BL159" s="18" t="s">
        <v>84</v>
      </c>
      <c r="BM159" s="18" t="s">
        <v>268</v>
      </c>
    </row>
    <row r="160" spans="2:65" s="1" customFormat="1" ht="16.5" customHeight="1">
      <c r="B160" s="137"/>
      <c r="C160" s="147" t="s">
        <v>269</v>
      </c>
      <c r="D160" s="147" t="s">
        <v>219</v>
      </c>
      <c r="E160" s="148" t="s">
        <v>270</v>
      </c>
      <c r="F160" s="206" t="s">
        <v>271</v>
      </c>
      <c r="G160" s="206"/>
      <c r="H160" s="206"/>
      <c r="I160" s="206"/>
      <c r="J160" s="149" t="s">
        <v>169</v>
      </c>
      <c r="K160" s="150">
        <v>54.094999999999999</v>
      </c>
      <c r="L160" s="207"/>
      <c r="M160" s="207"/>
      <c r="N160" s="207">
        <f t="shared" ref="N160:N178" si="10">ROUND(L160*K160,2)</f>
        <v>0</v>
      </c>
      <c r="O160" s="193"/>
      <c r="P160" s="193"/>
      <c r="Q160" s="193"/>
      <c r="R160" s="142"/>
      <c r="T160" s="143" t="s">
        <v>5</v>
      </c>
      <c r="U160" s="40" t="s">
        <v>36</v>
      </c>
      <c r="V160" s="144">
        <v>0</v>
      </c>
      <c r="W160" s="144">
        <f t="shared" ref="W160:W178" si="11">V160*K160</f>
        <v>0</v>
      </c>
      <c r="X160" s="144">
        <v>1</v>
      </c>
      <c r="Y160" s="144">
        <f t="shared" ref="Y160:Y178" si="12">X160*K160</f>
        <v>54.094999999999999</v>
      </c>
      <c r="Z160" s="144">
        <v>0</v>
      </c>
      <c r="AA160" s="145">
        <f t="shared" ref="AA160:AA178" si="13">Z160*K160</f>
        <v>0</v>
      </c>
      <c r="AR160" s="18" t="s">
        <v>166</v>
      </c>
      <c r="AT160" s="18" t="s">
        <v>219</v>
      </c>
      <c r="AU160" s="18" t="s">
        <v>78</v>
      </c>
      <c r="AY160" s="18" t="s">
        <v>136</v>
      </c>
      <c r="BE160" s="146">
        <f t="shared" ref="BE160:BE178" si="14">IF(U160="základná",N160,0)</f>
        <v>0</v>
      </c>
      <c r="BF160" s="146">
        <f t="shared" ref="BF160:BF178" si="15">IF(U160="znížená",N160,0)</f>
        <v>0</v>
      </c>
      <c r="BG160" s="146">
        <f t="shared" ref="BG160:BG178" si="16">IF(U160="zákl. prenesená",N160,0)</f>
        <v>0</v>
      </c>
      <c r="BH160" s="146">
        <f t="shared" ref="BH160:BH178" si="17">IF(U160="zníž. prenesená",N160,0)</f>
        <v>0</v>
      </c>
      <c r="BI160" s="146">
        <f t="shared" ref="BI160:BI178" si="18">IF(U160="nulová",N160,0)</f>
        <v>0</v>
      </c>
      <c r="BJ160" s="18" t="s">
        <v>78</v>
      </c>
      <c r="BK160" s="146">
        <f t="shared" ref="BK160:BK178" si="19">ROUND(L160*K160,2)</f>
        <v>0</v>
      </c>
      <c r="BL160" s="18" t="s">
        <v>84</v>
      </c>
      <c r="BM160" s="18" t="s">
        <v>272</v>
      </c>
    </row>
    <row r="161" spans="2:65" s="1" customFormat="1" ht="25.5" customHeight="1">
      <c r="B161" s="137"/>
      <c r="C161" s="138" t="s">
        <v>273</v>
      </c>
      <c r="D161" s="138" t="s">
        <v>137</v>
      </c>
      <c r="E161" s="139" t="s">
        <v>274</v>
      </c>
      <c r="F161" s="192" t="s">
        <v>275</v>
      </c>
      <c r="G161" s="192"/>
      <c r="H161" s="192"/>
      <c r="I161" s="192"/>
      <c r="J161" s="140" t="s">
        <v>140</v>
      </c>
      <c r="K161" s="141">
        <v>30</v>
      </c>
      <c r="L161" s="193"/>
      <c r="M161" s="193"/>
      <c r="N161" s="193">
        <f t="shared" si="10"/>
        <v>0</v>
      </c>
      <c r="O161" s="193"/>
      <c r="P161" s="193"/>
      <c r="Q161" s="193"/>
      <c r="R161" s="142"/>
      <c r="T161" s="143" t="s">
        <v>5</v>
      </c>
      <c r="U161" s="40" t="s">
        <v>36</v>
      </c>
      <c r="V161" s="144">
        <v>0.32300000000000001</v>
      </c>
      <c r="W161" s="144">
        <f t="shared" si="11"/>
        <v>9.69</v>
      </c>
      <c r="X161" s="144">
        <v>0</v>
      </c>
      <c r="Y161" s="144">
        <f t="shared" si="12"/>
        <v>0</v>
      </c>
      <c r="Z161" s="144">
        <v>0</v>
      </c>
      <c r="AA161" s="145">
        <f t="shared" si="13"/>
        <v>0</v>
      </c>
      <c r="AR161" s="18" t="s">
        <v>84</v>
      </c>
      <c r="AT161" s="18" t="s">
        <v>137</v>
      </c>
      <c r="AU161" s="18" t="s">
        <v>78</v>
      </c>
      <c r="AY161" s="18" t="s">
        <v>136</v>
      </c>
      <c r="BE161" s="146">
        <f t="shared" si="14"/>
        <v>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8" t="s">
        <v>78</v>
      </c>
      <c r="BK161" s="146">
        <f t="shared" si="19"/>
        <v>0</v>
      </c>
      <c r="BL161" s="18" t="s">
        <v>84</v>
      </c>
      <c r="BM161" s="18" t="s">
        <v>276</v>
      </c>
    </row>
    <row r="162" spans="2:65" s="1" customFormat="1" ht="16.5" customHeight="1">
      <c r="B162" s="137"/>
      <c r="C162" s="147" t="s">
        <v>277</v>
      </c>
      <c r="D162" s="147" t="s">
        <v>219</v>
      </c>
      <c r="E162" s="148" t="s">
        <v>278</v>
      </c>
      <c r="F162" s="206" t="s">
        <v>279</v>
      </c>
      <c r="G162" s="206"/>
      <c r="H162" s="206"/>
      <c r="I162" s="206"/>
      <c r="J162" s="149" t="s">
        <v>169</v>
      </c>
      <c r="K162" s="150">
        <v>6</v>
      </c>
      <c r="L162" s="207"/>
      <c r="M162" s="207"/>
      <c r="N162" s="207">
        <f t="shared" si="10"/>
        <v>0</v>
      </c>
      <c r="O162" s="193"/>
      <c r="P162" s="193"/>
      <c r="Q162" s="193"/>
      <c r="R162" s="142"/>
      <c r="T162" s="143" t="s">
        <v>5</v>
      </c>
      <c r="U162" s="40" t="s">
        <v>36</v>
      </c>
      <c r="V162" s="144">
        <v>0</v>
      </c>
      <c r="W162" s="144">
        <f t="shared" si="11"/>
        <v>0</v>
      </c>
      <c r="X162" s="144">
        <v>1E-3</v>
      </c>
      <c r="Y162" s="144">
        <f t="shared" si="12"/>
        <v>6.0000000000000001E-3</v>
      </c>
      <c r="Z162" s="144">
        <v>0</v>
      </c>
      <c r="AA162" s="145">
        <f t="shared" si="13"/>
        <v>0</v>
      </c>
      <c r="AR162" s="18" t="s">
        <v>166</v>
      </c>
      <c r="AT162" s="18" t="s">
        <v>219</v>
      </c>
      <c r="AU162" s="18" t="s">
        <v>78</v>
      </c>
      <c r="AY162" s="18" t="s">
        <v>136</v>
      </c>
      <c r="BE162" s="146">
        <f t="shared" si="14"/>
        <v>0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8" t="s">
        <v>78</v>
      </c>
      <c r="BK162" s="146">
        <f t="shared" si="19"/>
        <v>0</v>
      </c>
      <c r="BL162" s="18" t="s">
        <v>84</v>
      </c>
      <c r="BM162" s="18" t="s">
        <v>280</v>
      </c>
    </row>
    <row r="163" spans="2:65" s="1" customFormat="1" ht="25.5" customHeight="1">
      <c r="B163" s="137"/>
      <c r="C163" s="138" t="s">
        <v>281</v>
      </c>
      <c r="D163" s="138" t="s">
        <v>137</v>
      </c>
      <c r="E163" s="139" t="s">
        <v>282</v>
      </c>
      <c r="F163" s="192" t="s">
        <v>283</v>
      </c>
      <c r="G163" s="192"/>
      <c r="H163" s="192"/>
      <c r="I163" s="192"/>
      <c r="J163" s="140" t="s">
        <v>284</v>
      </c>
      <c r="K163" s="141">
        <v>2167</v>
      </c>
      <c r="L163" s="193"/>
      <c r="M163" s="193"/>
      <c r="N163" s="193">
        <f t="shared" si="10"/>
        <v>0</v>
      </c>
      <c r="O163" s="193"/>
      <c r="P163" s="193"/>
      <c r="Q163" s="193"/>
      <c r="R163" s="142"/>
      <c r="T163" s="143" t="s">
        <v>5</v>
      </c>
      <c r="U163" s="40" t="s">
        <v>36</v>
      </c>
      <c r="V163" s="144">
        <v>2.4E-2</v>
      </c>
      <c r="W163" s="144">
        <f t="shared" si="11"/>
        <v>52.008000000000003</v>
      </c>
      <c r="X163" s="144">
        <v>0</v>
      </c>
      <c r="Y163" s="144">
        <f t="shared" si="12"/>
        <v>0</v>
      </c>
      <c r="Z163" s="144">
        <v>0</v>
      </c>
      <c r="AA163" s="145">
        <f t="shared" si="13"/>
        <v>0</v>
      </c>
      <c r="AR163" s="18" t="s">
        <v>84</v>
      </c>
      <c r="AT163" s="18" t="s">
        <v>137</v>
      </c>
      <c r="AU163" s="18" t="s">
        <v>78</v>
      </c>
      <c r="AY163" s="18" t="s">
        <v>136</v>
      </c>
      <c r="BE163" s="146">
        <f t="shared" si="14"/>
        <v>0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8" t="s">
        <v>78</v>
      </c>
      <c r="BK163" s="146">
        <f t="shared" si="19"/>
        <v>0</v>
      </c>
      <c r="BL163" s="18" t="s">
        <v>84</v>
      </c>
      <c r="BM163" s="18" t="s">
        <v>285</v>
      </c>
    </row>
    <row r="164" spans="2:65" s="1" customFormat="1" ht="25.5" customHeight="1">
      <c r="B164" s="137"/>
      <c r="C164" s="138" t="s">
        <v>286</v>
      </c>
      <c r="D164" s="138" t="s">
        <v>137</v>
      </c>
      <c r="E164" s="139" t="s">
        <v>287</v>
      </c>
      <c r="F164" s="192" t="s">
        <v>288</v>
      </c>
      <c r="G164" s="192"/>
      <c r="H164" s="192"/>
      <c r="I164" s="192"/>
      <c r="J164" s="140" t="s">
        <v>284</v>
      </c>
      <c r="K164" s="141">
        <v>2167</v>
      </c>
      <c r="L164" s="193"/>
      <c r="M164" s="193"/>
      <c r="N164" s="193">
        <f t="shared" si="10"/>
        <v>0</v>
      </c>
      <c r="O164" s="193"/>
      <c r="P164" s="193"/>
      <c r="Q164" s="193"/>
      <c r="R164" s="142"/>
      <c r="T164" s="143" t="s">
        <v>5</v>
      </c>
      <c r="U164" s="40" t="s">
        <v>36</v>
      </c>
      <c r="V164" s="144">
        <v>8.9999999999999993E-3</v>
      </c>
      <c r="W164" s="144">
        <f t="shared" si="11"/>
        <v>19.503</v>
      </c>
      <c r="X164" s="144">
        <v>1.1999999999999999E-3</v>
      </c>
      <c r="Y164" s="144">
        <f t="shared" si="12"/>
        <v>2.6003999999999996</v>
      </c>
      <c r="Z164" s="144">
        <v>0</v>
      </c>
      <c r="AA164" s="145">
        <f t="shared" si="13"/>
        <v>0</v>
      </c>
      <c r="AR164" s="18" t="s">
        <v>84</v>
      </c>
      <c r="AT164" s="18" t="s">
        <v>137</v>
      </c>
      <c r="AU164" s="18" t="s">
        <v>78</v>
      </c>
      <c r="AY164" s="18" t="s">
        <v>136</v>
      </c>
      <c r="BE164" s="146">
        <f t="shared" si="14"/>
        <v>0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8" t="s">
        <v>78</v>
      </c>
      <c r="BK164" s="146">
        <f t="shared" si="19"/>
        <v>0</v>
      </c>
      <c r="BL164" s="18" t="s">
        <v>84</v>
      </c>
      <c r="BM164" s="18" t="s">
        <v>289</v>
      </c>
    </row>
    <row r="165" spans="2:65" s="1" customFormat="1" ht="16.5" customHeight="1">
      <c r="B165" s="137"/>
      <c r="C165" s="147" t="s">
        <v>290</v>
      </c>
      <c r="D165" s="147" t="s">
        <v>219</v>
      </c>
      <c r="E165" s="148" t="s">
        <v>291</v>
      </c>
      <c r="F165" s="206" t="s">
        <v>292</v>
      </c>
      <c r="G165" s="206"/>
      <c r="H165" s="206"/>
      <c r="I165" s="206"/>
      <c r="J165" s="149" t="s">
        <v>284</v>
      </c>
      <c r="K165" s="150">
        <v>360</v>
      </c>
      <c r="L165" s="207"/>
      <c r="M165" s="207"/>
      <c r="N165" s="207">
        <f t="shared" si="10"/>
        <v>0</v>
      </c>
      <c r="O165" s="193"/>
      <c r="P165" s="193"/>
      <c r="Q165" s="193"/>
      <c r="R165" s="142"/>
      <c r="T165" s="143" t="s">
        <v>5</v>
      </c>
      <c r="U165" s="40" t="s">
        <v>36</v>
      </c>
      <c r="V165" s="144">
        <v>0</v>
      </c>
      <c r="W165" s="144">
        <f t="shared" si="11"/>
        <v>0</v>
      </c>
      <c r="X165" s="144">
        <v>3.0000000000000001E-3</v>
      </c>
      <c r="Y165" s="144">
        <f t="shared" si="12"/>
        <v>1.08</v>
      </c>
      <c r="Z165" s="144">
        <v>0</v>
      </c>
      <c r="AA165" s="145">
        <f t="shared" si="13"/>
        <v>0</v>
      </c>
      <c r="AR165" s="18" t="s">
        <v>166</v>
      </c>
      <c r="AT165" s="18" t="s">
        <v>219</v>
      </c>
      <c r="AU165" s="18" t="s">
        <v>78</v>
      </c>
      <c r="AY165" s="18" t="s">
        <v>136</v>
      </c>
      <c r="BE165" s="146">
        <f t="shared" si="14"/>
        <v>0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8" t="s">
        <v>78</v>
      </c>
      <c r="BK165" s="146">
        <f t="shared" si="19"/>
        <v>0</v>
      </c>
      <c r="BL165" s="18" t="s">
        <v>84</v>
      </c>
      <c r="BM165" s="18" t="s">
        <v>293</v>
      </c>
    </row>
    <row r="166" spans="2:65" s="1" customFormat="1" ht="16.5" customHeight="1">
      <c r="B166" s="137"/>
      <c r="C166" s="147" t="s">
        <v>294</v>
      </c>
      <c r="D166" s="147" t="s">
        <v>219</v>
      </c>
      <c r="E166" s="148" t="s">
        <v>295</v>
      </c>
      <c r="F166" s="206" t="s">
        <v>296</v>
      </c>
      <c r="G166" s="206"/>
      <c r="H166" s="206"/>
      <c r="I166" s="206"/>
      <c r="J166" s="149" t="s">
        <v>284</v>
      </c>
      <c r="K166" s="150">
        <v>360</v>
      </c>
      <c r="L166" s="207"/>
      <c r="M166" s="207"/>
      <c r="N166" s="207">
        <f t="shared" si="10"/>
        <v>0</v>
      </c>
      <c r="O166" s="193"/>
      <c r="P166" s="193"/>
      <c r="Q166" s="193"/>
      <c r="R166" s="142"/>
      <c r="T166" s="143" t="s">
        <v>5</v>
      </c>
      <c r="U166" s="40" t="s">
        <v>36</v>
      </c>
      <c r="V166" s="144">
        <v>0</v>
      </c>
      <c r="W166" s="144">
        <f t="shared" si="11"/>
        <v>0</v>
      </c>
      <c r="X166" s="144">
        <v>3.0000000000000001E-3</v>
      </c>
      <c r="Y166" s="144">
        <f t="shared" si="12"/>
        <v>1.08</v>
      </c>
      <c r="Z166" s="144">
        <v>0</v>
      </c>
      <c r="AA166" s="145">
        <f t="shared" si="13"/>
        <v>0</v>
      </c>
      <c r="AR166" s="18" t="s">
        <v>166</v>
      </c>
      <c r="AT166" s="18" t="s">
        <v>219</v>
      </c>
      <c r="AU166" s="18" t="s">
        <v>78</v>
      </c>
      <c r="AY166" s="18" t="s">
        <v>136</v>
      </c>
      <c r="BE166" s="146">
        <f t="shared" si="14"/>
        <v>0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8" t="s">
        <v>78</v>
      </c>
      <c r="BK166" s="146">
        <f t="shared" si="19"/>
        <v>0</v>
      </c>
      <c r="BL166" s="18" t="s">
        <v>84</v>
      </c>
      <c r="BM166" s="18" t="s">
        <v>297</v>
      </c>
    </row>
    <row r="167" spans="2:65" s="1" customFormat="1" ht="16.5" customHeight="1">
      <c r="B167" s="137"/>
      <c r="C167" s="147" t="s">
        <v>298</v>
      </c>
      <c r="D167" s="147" t="s">
        <v>219</v>
      </c>
      <c r="E167" s="148" t="s">
        <v>299</v>
      </c>
      <c r="F167" s="206" t="s">
        <v>300</v>
      </c>
      <c r="G167" s="206"/>
      <c r="H167" s="206"/>
      <c r="I167" s="206"/>
      <c r="J167" s="149" t="s">
        <v>284</v>
      </c>
      <c r="K167" s="150">
        <v>360</v>
      </c>
      <c r="L167" s="207"/>
      <c r="M167" s="207"/>
      <c r="N167" s="207">
        <f t="shared" si="10"/>
        <v>0</v>
      </c>
      <c r="O167" s="193"/>
      <c r="P167" s="193"/>
      <c r="Q167" s="193"/>
      <c r="R167" s="142"/>
      <c r="T167" s="143" t="s">
        <v>5</v>
      </c>
      <c r="U167" s="40" t="s">
        <v>36</v>
      </c>
      <c r="V167" s="144">
        <v>0</v>
      </c>
      <c r="W167" s="144">
        <f t="shared" si="11"/>
        <v>0</v>
      </c>
      <c r="X167" s="144">
        <v>3.0000000000000001E-3</v>
      </c>
      <c r="Y167" s="144">
        <f t="shared" si="12"/>
        <v>1.08</v>
      </c>
      <c r="Z167" s="144">
        <v>0</v>
      </c>
      <c r="AA167" s="145">
        <f t="shared" si="13"/>
        <v>0</v>
      </c>
      <c r="AR167" s="18" t="s">
        <v>166</v>
      </c>
      <c r="AT167" s="18" t="s">
        <v>219</v>
      </c>
      <c r="AU167" s="18" t="s">
        <v>78</v>
      </c>
      <c r="AY167" s="18" t="s">
        <v>136</v>
      </c>
      <c r="BE167" s="146">
        <f t="shared" si="14"/>
        <v>0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8" t="s">
        <v>78</v>
      </c>
      <c r="BK167" s="146">
        <f t="shared" si="19"/>
        <v>0</v>
      </c>
      <c r="BL167" s="18" t="s">
        <v>84</v>
      </c>
      <c r="BM167" s="18" t="s">
        <v>301</v>
      </c>
    </row>
    <row r="168" spans="2:65" s="1" customFormat="1" ht="16.5" customHeight="1">
      <c r="B168" s="137"/>
      <c r="C168" s="147" t="s">
        <v>302</v>
      </c>
      <c r="D168" s="147" t="s">
        <v>219</v>
      </c>
      <c r="E168" s="148" t="s">
        <v>303</v>
      </c>
      <c r="F168" s="206" t="s">
        <v>304</v>
      </c>
      <c r="G168" s="206"/>
      <c r="H168" s="206"/>
      <c r="I168" s="206"/>
      <c r="J168" s="149" t="s">
        <v>284</v>
      </c>
      <c r="K168" s="150">
        <v>360</v>
      </c>
      <c r="L168" s="207"/>
      <c r="M168" s="207"/>
      <c r="N168" s="207">
        <f t="shared" si="10"/>
        <v>0</v>
      </c>
      <c r="O168" s="193"/>
      <c r="P168" s="193"/>
      <c r="Q168" s="193"/>
      <c r="R168" s="142"/>
      <c r="T168" s="143" t="s">
        <v>5</v>
      </c>
      <c r="U168" s="40" t="s">
        <v>36</v>
      </c>
      <c r="V168" s="144">
        <v>0</v>
      </c>
      <c r="W168" s="144">
        <f t="shared" si="11"/>
        <v>0</v>
      </c>
      <c r="X168" s="144">
        <v>3.0000000000000001E-3</v>
      </c>
      <c r="Y168" s="144">
        <f t="shared" si="12"/>
        <v>1.08</v>
      </c>
      <c r="Z168" s="144">
        <v>0</v>
      </c>
      <c r="AA168" s="145">
        <f t="shared" si="13"/>
        <v>0</v>
      </c>
      <c r="AR168" s="18" t="s">
        <v>166</v>
      </c>
      <c r="AT168" s="18" t="s">
        <v>219</v>
      </c>
      <c r="AU168" s="18" t="s">
        <v>78</v>
      </c>
      <c r="AY168" s="18" t="s">
        <v>136</v>
      </c>
      <c r="BE168" s="146">
        <f t="shared" si="14"/>
        <v>0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8" t="s">
        <v>78</v>
      </c>
      <c r="BK168" s="146">
        <f t="shared" si="19"/>
        <v>0</v>
      </c>
      <c r="BL168" s="18" t="s">
        <v>84</v>
      </c>
      <c r="BM168" s="18" t="s">
        <v>305</v>
      </c>
    </row>
    <row r="169" spans="2:65" s="1" customFormat="1" ht="16.5" customHeight="1">
      <c r="B169" s="137"/>
      <c r="C169" s="147" t="s">
        <v>306</v>
      </c>
      <c r="D169" s="147" t="s">
        <v>219</v>
      </c>
      <c r="E169" s="148" t="s">
        <v>307</v>
      </c>
      <c r="F169" s="206" t="s">
        <v>308</v>
      </c>
      <c r="G169" s="206"/>
      <c r="H169" s="206"/>
      <c r="I169" s="206"/>
      <c r="J169" s="149" t="s">
        <v>284</v>
      </c>
      <c r="K169" s="150">
        <v>360</v>
      </c>
      <c r="L169" s="207"/>
      <c r="M169" s="207"/>
      <c r="N169" s="207">
        <f t="shared" si="10"/>
        <v>0</v>
      </c>
      <c r="O169" s="193"/>
      <c r="P169" s="193"/>
      <c r="Q169" s="193"/>
      <c r="R169" s="142"/>
      <c r="T169" s="143" t="s">
        <v>5</v>
      </c>
      <c r="U169" s="40" t="s">
        <v>36</v>
      </c>
      <c r="V169" s="144">
        <v>0</v>
      </c>
      <c r="W169" s="144">
        <f t="shared" si="11"/>
        <v>0</v>
      </c>
      <c r="X169" s="144">
        <v>3.0000000000000001E-3</v>
      </c>
      <c r="Y169" s="144">
        <f t="shared" si="12"/>
        <v>1.08</v>
      </c>
      <c r="Z169" s="144">
        <v>0</v>
      </c>
      <c r="AA169" s="145">
        <f t="shared" si="13"/>
        <v>0</v>
      </c>
      <c r="AR169" s="18" t="s">
        <v>166</v>
      </c>
      <c r="AT169" s="18" t="s">
        <v>219</v>
      </c>
      <c r="AU169" s="18" t="s">
        <v>78</v>
      </c>
      <c r="AY169" s="18" t="s">
        <v>136</v>
      </c>
      <c r="BE169" s="146">
        <f t="shared" si="14"/>
        <v>0</v>
      </c>
      <c r="BF169" s="146">
        <f t="shared" si="15"/>
        <v>0</v>
      </c>
      <c r="BG169" s="146">
        <f t="shared" si="16"/>
        <v>0</v>
      </c>
      <c r="BH169" s="146">
        <f t="shared" si="17"/>
        <v>0</v>
      </c>
      <c r="BI169" s="146">
        <f t="shared" si="18"/>
        <v>0</v>
      </c>
      <c r="BJ169" s="18" t="s">
        <v>78</v>
      </c>
      <c r="BK169" s="146">
        <f t="shared" si="19"/>
        <v>0</v>
      </c>
      <c r="BL169" s="18" t="s">
        <v>84</v>
      </c>
      <c r="BM169" s="18" t="s">
        <v>309</v>
      </c>
    </row>
    <row r="170" spans="2:65" s="1" customFormat="1" ht="16.5" customHeight="1">
      <c r="B170" s="137"/>
      <c r="C170" s="147" t="s">
        <v>310</v>
      </c>
      <c r="D170" s="147" t="s">
        <v>219</v>
      </c>
      <c r="E170" s="148" t="s">
        <v>311</v>
      </c>
      <c r="F170" s="206" t="s">
        <v>312</v>
      </c>
      <c r="G170" s="206"/>
      <c r="H170" s="206"/>
      <c r="I170" s="206"/>
      <c r="J170" s="149" t="s">
        <v>284</v>
      </c>
      <c r="K170" s="150">
        <v>360</v>
      </c>
      <c r="L170" s="207"/>
      <c r="M170" s="207"/>
      <c r="N170" s="207">
        <f t="shared" si="10"/>
        <v>0</v>
      </c>
      <c r="O170" s="193"/>
      <c r="P170" s="193"/>
      <c r="Q170" s="193"/>
      <c r="R170" s="142"/>
      <c r="T170" s="143" t="s">
        <v>5</v>
      </c>
      <c r="U170" s="40" t="s">
        <v>36</v>
      </c>
      <c r="V170" s="144">
        <v>0</v>
      </c>
      <c r="W170" s="144">
        <f t="shared" si="11"/>
        <v>0</v>
      </c>
      <c r="X170" s="144">
        <v>3.0000000000000001E-3</v>
      </c>
      <c r="Y170" s="144">
        <f t="shared" si="12"/>
        <v>1.08</v>
      </c>
      <c r="Z170" s="144">
        <v>0</v>
      </c>
      <c r="AA170" s="145">
        <f t="shared" si="13"/>
        <v>0</v>
      </c>
      <c r="AR170" s="18" t="s">
        <v>166</v>
      </c>
      <c r="AT170" s="18" t="s">
        <v>219</v>
      </c>
      <c r="AU170" s="18" t="s">
        <v>78</v>
      </c>
      <c r="AY170" s="18" t="s">
        <v>136</v>
      </c>
      <c r="BE170" s="146">
        <f t="shared" si="14"/>
        <v>0</v>
      </c>
      <c r="BF170" s="146">
        <f t="shared" si="15"/>
        <v>0</v>
      </c>
      <c r="BG170" s="146">
        <f t="shared" si="16"/>
        <v>0</v>
      </c>
      <c r="BH170" s="146">
        <f t="shared" si="17"/>
        <v>0</v>
      </c>
      <c r="BI170" s="146">
        <f t="shared" si="18"/>
        <v>0</v>
      </c>
      <c r="BJ170" s="18" t="s">
        <v>78</v>
      </c>
      <c r="BK170" s="146">
        <f t="shared" si="19"/>
        <v>0</v>
      </c>
      <c r="BL170" s="18" t="s">
        <v>84</v>
      </c>
      <c r="BM170" s="18" t="s">
        <v>313</v>
      </c>
    </row>
    <row r="171" spans="2:65" s="1" customFormat="1" ht="16.5" customHeight="1">
      <c r="B171" s="137"/>
      <c r="C171" s="147" t="s">
        <v>314</v>
      </c>
      <c r="D171" s="147" t="s">
        <v>219</v>
      </c>
      <c r="E171" s="148" t="s">
        <v>315</v>
      </c>
      <c r="F171" s="206" t="s">
        <v>316</v>
      </c>
      <c r="G171" s="206"/>
      <c r="H171" s="206"/>
      <c r="I171" s="206"/>
      <c r="J171" s="149" t="s">
        <v>284</v>
      </c>
      <c r="K171" s="150">
        <v>3</v>
      </c>
      <c r="L171" s="207"/>
      <c r="M171" s="207"/>
      <c r="N171" s="207">
        <f t="shared" si="10"/>
        <v>0</v>
      </c>
      <c r="O171" s="193"/>
      <c r="P171" s="193"/>
      <c r="Q171" s="193"/>
      <c r="R171" s="142"/>
      <c r="T171" s="143" t="s">
        <v>5</v>
      </c>
      <c r="U171" s="40" t="s">
        <v>36</v>
      </c>
      <c r="V171" s="144">
        <v>0</v>
      </c>
      <c r="W171" s="144">
        <f t="shared" si="11"/>
        <v>0</v>
      </c>
      <c r="X171" s="144">
        <v>3.0000000000000001E-3</v>
      </c>
      <c r="Y171" s="144">
        <f t="shared" si="12"/>
        <v>9.0000000000000011E-3</v>
      </c>
      <c r="Z171" s="144">
        <v>0</v>
      </c>
      <c r="AA171" s="145">
        <f t="shared" si="13"/>
        <v>0</v>
      </c>
      <c r="AR171" s="18" t="s">
        <v>166</v>
      </c>
      <c r="AT171" s="18" t="s">
        <v>219</v>
      </c>
      <c r="AU171" s="18" t="s">
        <v>78</v>
      </c>
      <c r="AY171" s="18" t="s">
        <v>136</v>
      </c>
      <c r="BE171" s="146">
        <f t="shared" si="14"/>
        <v>0</v>
      </c>
      <c r="BF171" s="146">
        <f t="shared" si="15"/>
        <v>0</v>
      </c>
      <c r="BG171" s="146">
        <f t="shared" si="16"/>
        <v>0</v>
      </c>
      <c r="BH171" s="146">
        <f t="shared" si="17"/>
        <v>0</v>
      </c>
      <c r="BI171" s="146">
        <f t="shared" si="18"/>
        <v>0</v>
      </c>
      <c r="BJ171" s="18" t="s">
        <v>78</v>
      </c>
      <c r="BK171" s="146">
        <f t="shared" si="19"/>
        <v>0</v>
      </c>
      <c r="BL171" s="18" t="s">
        <v>84</v>
      </c>
      <c r="BM171" s="18" t="s">
        <v>317</v>
      </c>
    </row>
    <row r="172" spans="2:65" s="1" customFormat="1" ht="16.5" customHeight="1">
      <c r="B172" s="137"/>
      <c r="C172" s="147" t="s">
        <v>318</v>
      </c>
      <c r="D172" s="147" t="s">
        <v>219</v>
      </c>
      <c r="E172" s="148" t="s">
        <v>319</v>
      </c>
      <c r="F172" s="206" t="s">
        <v>320</v>
      </c>
      <c r="G172" s="206"/>
      <c r="H172" s="206"/>
      <c r="I172" s="206"/>
      <c r="J172" s="149" t="s">
        <v>284</v>
      </c>
      <c r="K172" s="150">
        <v>2</v>
      </c>
      <c r="L172" s="207"/>
      <c r="M172" s="207"/>
      <c r="N172" s="207">
        <f t="shared" si="10"/>
        <v>0</v>
      </c>
      <c r="O172" s="193"/>
      <c r="P172" s="193"/>
      <c r="Q172" s="193"/>
      <c r="R172" s="142"/>
      <c r="T172" s="143" t="s">
        <v>5</v>
      </c>
      <c r="U172" s="40" t="s">
        <v>36</v>
      </c>
      <c r="V172" s="144">
        <v>0</v>
      </c>
      <c r="W172" s="144">
        <f t="shared" si="11"/>
        <v>0</v>
      </c>
      <c r="X172" s="144">
        <v>3.0000000000000001E-3</v>
      </c>
      <c r="Y172" s="144">
        <f t="shared" si="12"/>
        <v>6.0000000000000001E-3</v>
      </c>
      <c r="Z172" s="144">
        <v>0</v>
      </c>
      <c r="AA172" s="145">
        <f t="shared" si="13"/>
        <v>0</v>
      </c>
      <c r="AR172" s="18" t="s">
        <v>166</v>
      </c>
      <c r="AT172" s="18" t="s">
        <v>219</v>
      </c>
      <c r="AU172" s="18" t="s">
        <v>78</v>
      </c>
      <c r="AY172" s="18" t="s">
        <v>136</v>
      </c>
      <c r="BE172" s="146">
        <f t="shared" si="14"/>
        <v>0</v>
      </c>
      <c r="BF172" s="146">
        <f t="shared" si="15"/>
        <v>0</v>
      </c>
      <c r="BG172" s="146">
        <f t="shared" si="16"/>
        <v>0</v>
      </c>
      <c r="BH172" s="146">
        <f t="shared" si="17"/>
        <v>0</v>
      </c>
      <c r="BI172" s="146">
        <f t="shared" si="18"/>
        <v>0</v>
      </c>
      <c r="BJ172" s="18" t="s">
        <v>78</v>
      </c>
      <c r="BK172" s="146">
        <f t="shared" si="19"/>
        <v>0</v>
      </c>
      <c r="BL172" s="18" t="s">
        <v>84</v>
      </c>
      <c r="BM172" s="18" t="s">
        <v>321</v>
      </c>
    </row>
    <row r="173" spans="2:65" s="1" customFormat="1" ht="16.5" customHeight="1">
      <c r="B173" s="137"/>
      <c r="C173" s="147" t="s">
        <v>322</v>
      </c>
      <c r="D173" s="147" t="s">
        <v>219</v>
      </c>
      <c r="E173" s="148" t="s">
        <v>323</v>
      </c>
      <c r="F173" s="206" t="s">
        <v>324</v>
      </c>
      <c r="G173" s="206"/>
      <c r="H173" s="206"/>
      <c r="I173" s="206"/>
      <c r="J173" s="149" t="s">
        <v>284</v>
      </c>
      <c r="K173" s="150">
        <v>2</v>
      </c>
      <c r="L173" s="207"/>
      <c r="M173" s="207"/>
      <c r="N173" s="207">
        <f t="shared" si="10"/>
        <v>0</v>
      </c>
      <c r="O173" s="193"/>
      <c r="P173" s="193"/>
      <c r="Q173" s="193"/>
      <c r="R173" s="142"/>
      <c r="T173" s="143" t="s">
        <v>5</v>
      </c>
      <c r="U173" s="40" t="s">
        <v>36</v>
      </c>
      <c r="V173" s="144">
        <v>0</v>
      </c>
      <c r="W173" s="144">
        <f t="shared" si="11"/>
        <v>0</v>
      </c>
      <c r="X173" s="144">
        <v>3.0000000000000001E-3</v>
      </c>
      <c r="Y173" s="144">
        <f t="shared" si="12"/>
        <v>6.0000000000000001E-3</v>
      </c>
      <c r="Z173" s="144">
        <v>0</v>
      </c>
      <c r="AA173" s="145">
        <f t="shared" si="13"/>
        <v>0</v>
      </c>
      <c r="AR173" s="18" t="s">
        <v>166</v>
      </c>
      <c r="AT173" s="18" t="s">
        <v>219</v>
      </c>
      <c r="AU173" s="18" t="s">
        <v>78</v>
      </c>
      <c r="AY173" s="18" t="s">
        <v>136</v>
      </c>
      <c r="BE173" s="146">
        <f t="shared" si="14"/>
        <v>0</v>
      </c>
      <c r="BF173" s="146">
        <f t="shared" si="15"/>
        <v>0</v>
      </c>
      <c r="BG173" s="146">
        <f t="shared" si="16"/>
        <v>0</v>
      </c>
      <c r="BH173" s="146">
        <f t="shared" si="17"/>
        <v>0</v>
      </c>
      <c r="BI173" s="146">
        <f t="shared" si="18"/>
        <v>0</v>
      </c>
      <c r="BJ173" s="18" t="s">
        <v>78</v>
      </c>
      <c r="BK173" s="146">
        <f t="shared" si="19"/>
        <v>0</v>
      </c>
      <c r="BL173" s="18" t="s">
        <v>84</v>
      </c>
      <c r="BM173" s="18" t="s">
        <v>325</v>
      </c>
    </row>
    <row r="174" spans="2:65" s="1" customFormat="1" ht="25.5" customHeight="1">
      <c r="B174" s="137"/>
      <c r="C174" s="138" t="s">
        <v>326</v>
      </c>
      <c r="D174" s="138" t="s">
        <v>137</v>
      </c>
      <c r="E174" s="139" t="s">
        <v>327</v>
      </c>
      <c r="F174" s="192" t="s">
        <v>328</v>
      </c>
      <c r="G174" s="192"/>
      <c r="H174" s="192"/>
      <c r="I174" s="192"/>
      <c r="J174" s="140" t="s">
        <v>140</v>
      </c>
      <c r="K174" s="141">
        <v>30</v>
      </c>
      <c r="L174" s="193"/>
      <c r="M174" s="193"/>
      <c r="N174" s="193">
        <f t="shared" si="10"/>
        <v>0</v>
      </c>
      <c r="O174" s="193"/>
      <c r="P174" s="193"/>
      <c r="Q174" s="193"/>
      <c r="R174" s="142"/>
      <c r="T174" s="143" t="s">
        <v>5</v>
      </c>
      <c r="U174" s="40" t="s">
        <v>36</v>
      </c>
      <c r="V174" s="144">
        <v>8.3500000000000005E-2</v>
      </c>
      <c r="W174" s="144">
        <f t="shared" si="11"/>
        <v>2.5050000000000003</v>
      </c>
      <c r="X174" s="144">
        <v>0</v>
      </c>
      <c r="Y174" s="144">
        <f t="shared" si="12"/>
        <v>0</v>
      </c>
      <c r="Z174" s="144">
        <v>0</v>
      </c>
      <c r="AA174" s="145">
        <f t="shared" si="13"/>
        <v>0</v>
      </c>
      <c r="AR174" s="18" t="s">
        <v>84</v>
      </c>
      <c r="AT174" s="18" t="s">
        <v>137</v>
      </c>
      <c r="AU174" s="18" t="s">
        <v>78</v>
      </c>
      <c r="AY174" s="18" t="s">
        <v>136</v>
      </c>
      <c r="BE174" s="146">
        <f t="shared" si="14"/>
        <v>0</v>
      </c>
      <c r="BF174" s="146">
        <f t="shared" si="15"/>
        <v>0</v>
      </c>
      <c r="BG174" s="146">
        <f t="shared" si="16"/>
        <v>0</v>
      </c>
      <c r="BH174" s="146">
        <f t="shared" si="17"/>
        <v>0</v>
      </c>
      <c r="BI174" s="146">
        <f t="shared" si="18"/>
        <v>0</v>
      </c>
      <c r="BJ174" s="18" t="s">
        <v>78</v>
      </c>
      <c r="BK174" s="146">
        <f t="shared" si="19"/>
        <v>0</v>
      </c>
      <c r="BL174" s="18" t="s">
        <v>84</v>
      </c>
      <c r="BM174" s="18" t="s">
        <v>329</v>
      </c>
    </row>
    <row r="175" spans="2:65" s="1" customFormat="1" ht="16.5" customHeight="1">
      <c r="B175" s="137"/>
      <c r="C175" s="147" t="s">
        <v>330</v>
      </c>
      <c r="D175" s="147" t="s">
        <v>219</v>
      </c>
      <c r="E175" s="148" t="s">
        <v>331</v>
      </c>
      <c r="F175" s="206" t="s">
        <v>332</v>
      </c>
      <c r="G175" s="206"/>
      <c r="H175" s="206"/>
      <c r="I175" s="206"/>
      <c r="J175" s="149" t="s">
        <v>333</v>
      </c>
      <c r="K175" s="150">
        <v>750</v>
      </c>
      <c r="L175" s="207"/>
      <c r="M175" s="207"/>
      <c r="N175" s="207">
        <f t="shared" si="10"/>
        <v>0</v>
      </c>
      <c r="O175" s="193"/>
      <c r="P175" s="193"/>
      <c r="Q175" s="193"/>
      <c r="R175" s="142"/>
      <c r="T175" s="143" t="s">
        <v>5</v>
      </c>
      <c r="U175" s="40" t="s">
        <v>36</v>
      </c>
      <c r="V175" s="144">
        <v>0</v>
      </c>
      <c r="W175" s="144">
        <f t="shared" si="11"/>
        <v>0</v>
      </c>
      <c r="X175" s="144">
        <v>2.9999999999999997E-4</v>
      </c>
      <c r="Y175" s="144">
        <f t="shared" si="12"/>
        <v>0.22499999999999998</v>
      </c>
      <c r="Z175" s="144">
        <v>0</v>
      </c>
      <c r="AA175" s="145">
        <f t="shared" si="13"/>
        <v>0</v>
      </c>
      <c r="AR175" s="18" t="s">
        <v>166</v>
      </c>
      <c r="AT175" s="18" t="s">
        <v>219</v>
      </c>
      <c r="AU175" s="18" t="s">
        <v>78</v>
      </c>
      <c r="AY175" s="18" t="s">
        <v>136</v>
      </c>
      <c r="BE175" s="146">
        <f t="shared" si="14"/>
        <v>0</v>
      </c>
      <c r="BF175" s="146">
        <f t="shared" si="15"/>
        <v>0</v>
      </c>
      <c r="BG175" s="146">
        <f t="shared" si="16"/>
        <v>0</v>
      </c>
      <c r="BH175" s="146">
        <f t="shared" si="17"/>
        <v>0</v>
      </c>
      <c r="BI175" s="146">
        <f t="shared" si="18"/>
        <v>0</v>
      </c>
      <c r="BJ175" s="18" t="s">
        <v>78</v>
      </c>
      <c r="BK175" s="146">
        <f t="shared" si="19"/>
        <v>0</v>
      </c>
      <c r="BL175" s="18" t="s">
        <v>84</v>
      </c>
      <c r="BM175" s="18" t="s">
        <v>334</v>
      </c>
    </row>
    <row r="176" spans="2:65" s="1" customFormat="1" ht="25.5" customHeight="1">
      <c r="B176" s="137"/>
      <c r="C176" s="138" t="s">
        <v>335</v>
      </c>
      <c r="D176" s="138" t="s">
        <v>137</v>
      </c>
      <c r="E176" s="139" t="s">
        <v>336</v>
      </c>
      <c r="F176" s="192" t="s">
        <v>337</v>
      </c>
      <c r="G176" s="192"/>
      <c r="H176" s="192"/>
      <c r="I176" s="192"/>
      <c r="J176" s="140" t="s">
        <v>140</v>
      </c>
      <c r="K176" s="141">
        <v>109.79</v>
      </c>
      <c r="L176" s="193"/>
      <c r="M176" s="193"/>
      <c r="N176" s="193">
        <f t="shared" si="10"/>
        <v>0</v>
      </c>
      <c r="O176" s="193"/>
      <c r="P176" s="193"/>
      <c r="Q176" s="193"/>
      <c r="R176" s="142"/>
      <c r="T176" s="143" t="s">
        <v>5</v>
      </c>
      <c r="U176" s="40" t="s">
        <v>36</v>
      </c>
      <c r="V176" s="144">
        <v>1.2E-2</v>
      </c>
      <c r="W176" s="144">
        <f t="shared" si="11"/>
        <v>1.3174800000000002</v>
      </c>
      <c r="X176" s="144">
        <v>0</v>
      </c>
      <c r="Y176" s="144">
        <f t="shared" si="12"/>
        <v>0</v>
      </c>
      <c r="Z176" s="144">
        <v>0</v>
      </c>
      <c r="AA176" s="145">
        <f t="shared" si="13"/>
        <v>0</v>
      </c>
      <c r="AR176" s="18" t="s">
        <v>84</v>
      </c>
      <c r="AT176" s="18" t="s">
        <v>137</v>
      </c>
      <c r="AU176" s="18" t="s">
        <v>78</v>
      </c>
      <c r="AY176" s="18" t="s">
        <v>136</v>
      </c>
      <c r="BE176" s="146">
        <f t="shared" si="14"/>
        <v>0</v>
      </c>
      <c r="BF176" s="146">
        <f t="shared" si="15"/>
        <v>0</v>
      </c>
      <c r="BG176" s="146">
        <f t="shared" si="16"/>
        <v>0</v>
      </c>
      <c r="BH176" s="146">
        <f t="shared" si="17"/>
        <v>0</v>
      </c>
      <c r="BI176" s="146">
        <f t="shared" si="18"/>
        <v>0</v>
      </c>
      <c r="BJ176" s="18" t="s">
        <v>78</v>
      </c>
      <c r="BK176" s="146">
        <f t="shared" si="19"/>
        <v>0</v>
      </c>
      <c r="BL176" s="18" t="s">
        <v>84</v>
      </c>
      <c r="BM176" s="18" t="s">
        <v>338</v>
      </c>
    </row>
    <row r="177" spans="2:65" s="1" customFormat="1" ht="25.5" customHeight="1">
      <c r="B177" s="137"/>
      <c r="C177" s="138" t="s">
        <v>339</v>
      </c>
      <c r="D177" s="138" t="s">
        <v>137</v>
      </c>
      <c r="E177" s="139" t="s">
        <v>340</v>
      </c>
      <c r="F177" s="192" t="s">
        <v>341</v>
      </c>
      <c r="G177" s="192"/>
      <c r="H177" s="192"/>
      <c r="I177" s="192"/>
      <c r="J177" s="140" t="s">
        <v>169</v>
      </c>
      <c r="K177" s="141">
        <v>5.49</v>
      </c>
      <c r="L177" s="193"/>
      <c r="M177" s="193"/>
      <c r="N177" s="193">
        <f t="shared" si="10"/>
        <v>0</v>
      </c>
      <c r="O177" s="193"/>
      <c r="P177" s="193"/>
      <c r="Q177" s="193"/>
      <c r="R177" s="142"/>
      <c r="T177" s="143" t="s">
        <v>5</v>
      </c>
      <c r="U177" s="40" t="s">
        <v>36</v>
      </c>
      <c r="V177" s="144">
        <v>1.175</v>
      </c>
      <c r="W177" s="144">
        <f t="shared" si="11"/>
        <v>6.4507500000000002</v>
      </c>
      <c r="X177" s="144">
        <v>1</v>
      </c>
      <c r="Y177" s="144">
        <f t="shared" si="12"/>
        <v>5.49</v>
      </c>
      <c r="Z177" s="144">
        <v>0</v>
      </c>
      <c r="AA177" s="145">
        <f t="shared" si="13"/>
        <v>0</v>
      </c>
      <c r="AR177" s="18" t="s">
        <v>84</v>
      </c>
      <c r="AT177" s="18" t="s">
        <v>137</v>
      </c>
      <c r="AU177" s="18" t="s">
        <v>78</v>
      </c>
      <c r="AY177" s="18" t="s">
        <v>136</v>
      </c>
      <c r="BE177" s="146">
        <f t="shared" si="14"/>
        <v>0</v>
      </c>
      <c r="BF177" s="146">
        <f t="shared" si="15"/>
        <v>0</v>
      </c>
      <c r="BG177" s="146">
        <f t="shared" si="16"/>
        <v>0</v>
      </c>
      <c r="BH177" s="146">
        <f t="shared" si="17"/>
        <v>0</v>
      </c>
      <c r="BI177" s="146">
        <f t="shared" si="18"/>
        <v>0</v>
      </c>
      <c r="BJ177" s="18" t="s">
        <v>78</v>
      </c>
      <c r="BK177" s="146">
        <f t="shared" si="19"/>
        <v>0</v>
      </c>
      <c r="BL177" s="18" t="s">
        <v>84</v>
      </c>
      <c r="BM177" s="18" t="s">
        <v>342</v>
      </c>
    </row>
    <row r="178" spans="2:65" s="1" customFormat="1" ht="25.5" customHeight="1">
      <c r="B178" s="137"/>
      <c r="C178" s="138" t="s">
        <v>343</v>
      </c>
      <c r="D178" s="138" t="s">
        <v>137</v>
      </c>
      <c r="E178" s="139" t="s">
        <v>344</v>
      </c>
      <c r="F178" s="192" t="s">
        <v>345</v>
      </c>
      <c r="G178" s="192"/>
      <c r="H178" s="192"/>
      <c r="I178" s="192"/>
      <c r="J178" s="140" t="s">
        <v>169</v>
      </c>
      <c r="K178" s="141">
        <v>5.49</v>
      </c>
      <c r="L178" s="193"/>
      <c r="M178" s="193"/>
      <c r="N178" s="193">
        <f t="shared" si="10"/>
        <v>0</v>
      </c>
      <c r="O178" s="193"/>
      <c r="P178" s="193"/>
      <c r="Q178" s="193"/>
      <c r="R178" s="142"/>
      <c r="T178" s="143" t="s">
        <v>5</v>
      </c>
      <c r="U178" s="40" t="s">
        <v>36</v>
      </c>
      <c r="V178" s="144">
        <v>0.91</v>
      </c>
      <c r="W178" s="144">
        <f t="shared" si="11"/>
        <v>4.9959000000000007</v>
      </c>
      <c r="X178" s="144">
        <v>0</v>
      </c>
      <c r="Y178" s="144">
        <f t="shared" si="12"/>
        <v>0</v>
      </c>
      <c r="Z178" s="144">
        <v>0</v>
      </c>
      <c r="AA178" s="145">
        <f t="shared" si="13"/>
        <v>0</v>
      </c>
      <c r="AR178" s="18" t="s">
        <v>84</v>
      </c>
      <c r="AT178" s="18" t="s">
        <v>137</v>
      </c>
      <c r="AU178" s="18" t="s">
        <v>78</v>
      </c>
      <c r="AY178" s="18" t="s">
        <v>136</v>
      </c>
      <c r="BE178" s="146">
        <f t="shared" si="14"/>
        <v>0</v>
      </c>
      <c r="BF178" s="146">
        <f t="shared" si="15"/>
        <v>0</v>
      </c>
      <c r="BG178" s="146">
        <f t="shared" si="16"/>
        <v>0</v>
      </c>
      <c r="BH178" s="146">
        <f t="shared" si="17"/>
        <v>0</v>
      </c>
      <c r="BI178" s="146">
        <f t="shared" si="18"/>
        <v>0</v>
      </c>
      <c r="BJ178" s="18" t="s">
        <v>78</v>
      </c>
      <c r="BK178" s="146">
        <f t="shared" si="19"/>
        <v>0</v>
      </c>
      <c r="BL178" s="18" t="s">
        <v>84</v>
      </c>
      <c r="BM178" s="18" t="s">
        <v>346</v>
      </c>
    </row>
    <row r="179" spans="2:65" s="9" customFormat="1" ht="29.85" customHeight="1">
      <c r="B179" s="126"/>
      <c r="C179" s="127"/>
      <c r="D179" s="136" t="s">
        <v>107</v>
      </c>
      <c r="E179" s="136"/>
      <c r="F179" s="136"/>
      <c r="G179" s="136"/>
      <c r="H179" s="136"/>
      <c r="I179" s="136"/>
      <c r="J179" s="136"/>
      <c r="K179" s="136"/>
      <c r="L179" s="136"/>
      <c r="M179" s="136"/>
      <c r="N179" s="200">
        <f>BK179</f>
        <v>0</v>
      </c>
      <c r="O179" s="201"/>
      <c r="P179" s="201"/>
      <c r="Q179" s="201"/>
      <c r="R179" s="129"/>
      <c r="T179" s="130"/>
      <c r="U179" s="127"/>
      <c r="V179" s="127"/>
      <c r="W179" s="131">
        <f>SUM(W180:W182)</f>
        <v>6.2470400000000001</v>
      </c>
      <c r="X179" s="127"/>
      <c r="Y179" s="131">
        <f>SUM(Y180:Y182)</f>
        <v>2.5550687999999999</v>
      </c>
      <c r="Z179" s="127"/>
      <c r="AA179" s="132">
        <f>SUM(AA180:AA182)</f>
        <v>0</v>
      </c>
      <c r="AR179" s="133" t="s">
        <v>75</v>
      </c>
      <c r="AT179" s="134" t="s">
        <v>68</v>
      </c>
      <c r="AU179" s="134" t="s">
        <v>75</v>
      </c>
      <c r="AY179" s="133" t="s">
        <v>136</v>
      </c>
      <c r="BK179" s="135">
        <f>SUM(BK180:BK182)</f>
        <v>0</v>
      </c>
    </row>
    <row r="180" spans="2:65" s="1" customFormat="1" ht="38.25" customHeight="1">
      <c r="B180" s="137"/>
      <c r="C180" s="138" t="s">
        <v>347</v>
      </c>
      <c r="D180" s="138" t="s">
        <v>137</v>
      </c>
      <c r="E180" s="139" t="s">
        <v>348</v>
      </c>
      <c r="F180" s="192" t="s">
        <v>349</v>
      </c>
      <c r="G180" s="192"/>
      <c r="H180" s="192"/>
      <c r="I180" s="192"/>
      <c r="J180" s="140" t="s">
        <v>140</v>
      </c>
      <c r="K180" s="141">
        <v>45.024000000000001</v>
      </c>
      <c r="L180" s="193"/>
      <c r="M180" s="193"/>
      <c r="N180" s="193">
        <f>ROUND(L180*K180,2)</f>
        <v>0</v>
      </c>
      <c r="O180" s="193"/>
      <c r="P180" s="193"/>
      <c r="Q180" s="193"/>
      <c r="R180" s="142"/>
      <c r="T180" s="143" t="s">
        <v>5</v>
      </c>
      <c r="U180" s="40" t="s">
        <v>36</v>
      </c>
      <c r="V180" s="144">
        <v>8.5000000000000006E-2</v>
      </c>
      <c r="W180" s="144">
        <f>V180*K180</f>
        <v>3.8270400000000002</v>
      </c>
      <c r="X180" s="144">
        <v>3.5E-4</v>
      </c>
      <c r="Y180" s="144">
        <f>X180*K180</f>
        <v>1.5758399999999999E-2</v>
      </c>
      <c r="Z180" s="144">
        <v>0</v>
      </c>
      <c r="AA180" s="145">
        <f>Z180*K180</f>
        <v>0</v>
      </c>
      <c r="AR180" s="18" t="s">
        <v>84</v>
      </c>
      <c r="AT180" s="18" t="s">
        <v>137</v>
      </c>
      <c r="AU180" s="18" t="s">
        <v>78</v>
      </c>
      <c r="AY180" s="18" t="s">
        <v>136</v>
      </c>
      <c r="BE180" s="146">
        <f>IF(U180="základná",N180,0)</f>
        <v>0</v>
      </c>
      <c r="BF180" s="146">
        <f>IF(U180="znížená",N180,0)</f>
        <v>0</v>
      </c>
      <c r="BG180" s="146">
        <f>IF(U180="zákl. prenesená",N180,0)</f>
        <v>0</v>
      </c>
      <c r="BH180" s="146">
        <f>IF(U180="zníž. prenesená",N180,0)</f>
        <v>0</v>
      </c>
      <c r="BI180" s="146">
        <f>IF(U180="nulová",N180,0)</f>
        <v>0</v>
      </c>
      <c r="BJ180" s="18" t="s">
        <v>78</v>
      </c>
      <c r="BK180" s="146">
        <f>ROUND(L180*K180,2)</f>
        <v>0</v>
      </c>
      <c r="BL180" s="18" t="s">
        <v>84</v>
      </c>
      <c r="BM180" s="18" t="s">
        <v>350</v>
      </c>
    </row>
    <row r="181" spans="2:65" s="1" customFormat="1" ht="38.25" customHeight="1">
      <c r="B181" s="137"/>
      <c r="C181" s="147" t="s">
        <v>351</v>
      </c>
      <c r="D181" s="147" t="s">
        <v>219</v>
      </c>
      <c r="E181" s="148" t="s">
        <v>352</v>
      </c>
      <c r="F181" s="206" t="s">
        <v>353</v>
      </c>
      <c r="G181" s="206"/>
      <c r="H181" s="206"/>
      <c r="I181" s="206"/>
      <c r="J181" s="149" t="s">
        <v>140</v>
      </c>
      <c r="K181" s="150">
        <v>49.526000000000003</v>
      </c>
      <c r="L181" s="207"/>
      <c r="M181" s="207"/>
      <c r="N181" s="207">
        <f>ROUND(L181*K181,2)</f>
        <v>0</v>
      </c>
      <c r="O181" s="193"/>
      <c r="P181" s="193"/>
      <c r="Q181" s="193"/>
      <c r="R181" s="142"/>
      <c r="T181" s="143" t="s">
        <v>5</v>
      </c>
      <c r="U181" s="40" t="s">
        <v>36</v>
      </c>
      <c r="V181" s="144">
        <v>0</v>
      </c>
      <c r="W181" s="144">
        <f>V181*K181</f>
        <v>0</v>
      </c>
      <c r="X181" s="144">
        <v>4.0000000000000002E-4</v>
      </c>
      <c r="Y181" s="144">
        <f>X181*K181</f>
        <v>1.9810400000000002E-2</v>
      </c>
      <c r="Z181" s="144">
        <v>0</v>
      </c>
      <c r="AA181" s="145">
        <f>Z181*K181</f>
        <v>0</v>
      </c>
      <c r="AR181" s="18" t="s">
        <v>166</v>
      </c>
      <c r="AT181" s="18" t="s">
        <v>219</v>
      </c>
      <c r="AU181" s="18" t="s">
        <v>78</v>
      </c>
      <c r="AY181" s="18" t="s">
        <v>136</v>
      </c>
      <c r="BE181" s="146">
        <f>IF(U181="základná",N181,0)</f>
        <v>0</v>
      </c>
      <c r="BF181" s="146">
        <f>IF(U181="znížená",N181,0)</f>
        <v>0</v>
      </c>
      <c r="BG181" s="146">
        <f>IF(U181="zákl. prenesená",N181,0)</f>
        <v>0</v>
      </c>
      <c r="BH181" s="146">
        <f>IF(U181="zníž. prenesená",N181,0)</f>
        <v>0</v>
      </c>
      <c r="BI181" s="146">
        <f>IF(U181="nulová",N181,0)</f>
        <v>0</v>
      </c>
      <c r="BJ181" s="18" t="s">
        <v>78</v>
      </c>
      <c r="BK181" s="146">
        <f>ROUND(L181*K181,2)</f>
        <v>0</v>
      </c>
      <c r="BL181" s="18" t="s">
        <v>84</v>
      </c>
      <c r="BM181" s="18" t="s">
        <v>354</v>
      </c>
    </row>
    <row r="182" spans="2:65" s="1" customFormat="1" ht="16.5" customHeight="1">
      <c r="B182" s="137"/>
      <c r="C182" s="138" t="s">
        <v>355</v>
      </c>
      <c r="D182" s="138" t="s">
        <v>137</v>
      </c>
      <c r="E182" s="139" t="s">
        <v>356</v>
      </c>
      <c r="F182" s="192" t="s">
        <v>357</v>
      </c>
      <c r="G182" s="192"/>
      <c r="H182" s="192"/>
      <c r="I182" s="192"/>
      <c r="J182" s="140" t="s">
        <v>147</v>
      </c>
      <c r="K182" s="141">
        <v>10</v>
      </c>
      <c r="L182" s="193"/>
      <c r="M182" s="193"/>
      <c r="N182" s="193">
        <f>ROUND(L182*K182,2)</f>
        <v>0</v>
      </c>
      <c r="O182" s="193"/>
      <c r="P182" s="193"/>
      <c r="Q182" s="193"/>
      <c r="R182" s="142"/>
      <c r="T182" s="143" t="s">
        <v>5</v>
      </c>
      <c r="U182" s="40" t="s">
        <v>36</v>
      </c>
      <c r="V182" s="144">
        <v>0.24199999999999999</v>
      </c>
      <c r="W182" s="144">
        <f>V182*K182</f>
        <v>2.42</v>
      </c>
      <c r="X182" s="144">
        <v>0.25195000000000001</v>
      </c>
      <c r="Y182" s="144">
        <f>X182*K182</f>
        <v>2.5194999999999999</v>
      </c>
      <c r="Z182" s="144">
        <v>0</v>
      </c>
      <c r="AA182" s="145">
        <f>Z182*K182</f>
        <v>0</v>
      </c>
      <c r="AR182" s="18" t="s">
        <v>84</v>
      </c>
      <c r="AT182" s="18" t="s">
        <v>137</v>
      </c>
      <c r="AU182" s="18" t="s">
        <v>78</v>
      </c>
      <c r="AY182" s="18" t="s">
        <v>136</v>
      </c>
      <c r="BE182" s="146">
        <f>IF(U182="základná",N182,0)</f>
        <v>0</v>
      </c>
      <c r="BF182" s="146">
        <f>IF(U182="znížená",N182,0)</f>
        <v>0</v>
      </c>
      <c r="BG182" s="146">
        <f>IF(U182="zákl. prenesená",N182,0)</f>
        <v>0</v>
      </c>
      <c r="BH182" s="146">
        <f>IF(U182="zníž. prenesená",N182,0)</f>
        <v>0</v>
      </c>
      <c r="BI182" s="146">
        <f>IF(U182="nulová",N182,0)</f>
        <v>0</v>
      </c>
      <c r="BJ182" s="18" t="s">
        <v>78</v>
      </c>
      <c r="BK182" s="146">
        <f>ROUND(L182*K182,2)</f>
        <v>0</v>
      </c>
      <c r="BL182" s="18" t="s">
        <v>84</v>
      </c>
      <c r="BM182" s="18" t="s">
        <v>358</v>
      </c>
    </row>
    <row r="183" spans="2:65" s="9" customFormat="1" ht="29.85" customHeight="1">
      <c r="B183" s="126"/>
      <c r="C183" s="127"/>
      <c r="D183" s="136" t="s">
        <v>108</v>
      </c>
      <c r="E183" s="136"/>
      <c r="F183" s="136"/>
      <c r="G183" s="136"/>
      <c r="H183" s="136"/>
      <c r="I183" s="136"/>
      <c r="J183" s="136"/>
      <c r="K183" s="136"/>
      <c r="L183" s="136"/>
      <c r="M183" s="136"/>
      <c r="N183" s="200">
        <f>BK183</f>
        <v>0</v>
      </c>
      <c r="O183" s="201"/>
      <c r="P183" s="201"/>
      <c r="Q183" s="201"/>
      <c r="R183" s="129"/>
      <c r="T183" s="130"/>
      <c r="U183" s="127"/>
      <c r="V183" s="127"/>
      <c r="W183" s="131">
        <f>W184</f>
        <v>0.33809999999999996</v>
      </c>
      <c r="X183" s="127"/>
      <c r="Y183" s="131">
        <f>Y184</f>
        <v>6.3E-2</v>
      </c>
      <c r="Z183" s="127"/>
      <c r="AA183" s="132">
        <f>AA184</f>
        <v>0</v>
      </c>
      <c r="AR183" s="133" t="s">
        <v>75</v>
      </c>
      <c r="AT183" s="134" t="s">
        <v>68</v>
      </c>
      <c r="AU183" s="134" t="s">
        <v>75</v>
      </c>
      <c r="AY183" s="133" t="s">
        <v>136</v>
      </c>
      <c r="BK183" s="135">
        <f>BK184</f>
        <v>0</v>
      </c>
    </row>
    <row r="184" spans="2:65" s="1" customFormat="1" ht="38.25" customHeight="1">
      <c r="B184" s="137"/>
      <c r="C184" s="138" t="s">
        <v>359</v>
      </c>
      <c r="D184" s="138" t="s">
        <v>137</v>
      </c>
      <c r="E184" s="139" t="s">
        <v>360</v>
      </c>
      <c r="F184" s="192" t="s">
        <v>361</v>
      </c>
      <c r="G184" s="192"/>
      <c r="H184" s="192"/>
      <c r="I184" s="192"/>
      <c r="J184" s="140" t="s">
        <v>284</v>
      </c>
      <c r="K184" s="141">
        <v>3</v>
      </c>
      <c r="L184" s="193"/>
      <c r="M184" s="193"/>
      <c r="N184" s="193">
        <f>ROUND(L184*K184,2)</f>
        <v>0</v>
      </c>
      <c r="O184" s="193"/>
      <c r="P184" s="193"/>
      <c r="Q184" s="193"/>
      <c r="R184" s="142"/>
      <c r="T184" s="143" t="s">
        <v>5</v>
      </c>
      <c r="U184" s="40" t="s">
        <v>36</v>
      </c>
      <c r="V184" s="144">
        <v>0.11269999999999999</v>
      </c>
      <c r="W184" s="144">
        <f>V184*K184</f>
        <v>0.33809999999999996</v>
      </c>
      <c r="X184" s="144">
        <v>2.1000000000000001E-2</v>
      </c>
      <c r="Y184" s="144">
        <f>X184*K184</f>
        <v>6.3E-2</v>
      </c>
      <c r="Z184" s="144">
        <v>0</v>
      </c>
      <c r="AA184" s="145">
        <f>Z184*K184</f>
        <v>0</v>
      </c>
      <c r="AR184" s="18" t="s">
        <v>84</v>
      </c>
      <c r="AT184" s="18" t="s">
        <v>137</v>
      </c>
      <c r="AU184" s="18" t="s">
        <v>78</v>
      </c>
      <c r="AY184" s="18" t="s">
        <v>136</v>
      </c>
      <c r="BE184" s="146">
        <f>IF(U184="základná",N184,0)</f>
        <v>0</v>
      </c>
      <c r="BF184" s="146">
        <f>IF(U184="znížená",N184,0)</f>
        <v>0</v>
      </c>
      <c r="BG184" s="146">
        <f>IF(U184="zákl. prenesená",N184,0)</f>
        <v>0</v>
      </c>
      <c r="BH184" s="146">
        <f>IF(U184="zníž. prenesená",N184,0)</f>
        <v>0</v>
      </c>
      <c r="BI184" s="146">
        <f>IF(U184="nulová",N184,0)</f>
        <v>0</v>
      </c>
      <c r="BJ184" s="18" t="s">
        <v>78</v>
      </c>
      <c r="BK184" s="146">
        <f>ROUND(L184*K184,2)</f>
        <v>0</v>
      </c>
      <c r="BL184" s="18" t="s">
        <v>84</v>
      </c>
      <c r="BM184" s="18" t="s">
        <v>362</v>
      </c>
    </row>
    <row r="185" spans="2:65" s="9" customFormat="1" ht="29.85" customHeight="1">
      <c r="B185" s="126"/>
      <c r="C185" s="127"/>
      <c r="D185" s="136" t="s">
        <v>109</v>
      </c>
      <c r="E185" s="136"/>
      <c r="F185" s="136"/>
      <c r="G185" s="136"/>
      <c r="H185" s="136"/>
      <c r="I185" s="136"/>
      <c r="J185" s="136"/>
      <c r="K185" s="136"/>
      <c r="L185" s="136"/>
      <c r="M185" s="136"/>
      <c r="N185" s="200">
        <f>BK185</f>
        <v>0</v>
      </c>
      <c r="O185" s="201"/>
      <c r="P185" s="201"/>
      <c r="Q185" s="201"/>
      <c r="R185" s="129"/>
      <c r="T185" s="130"/>
      <c r="U185" s="127"/>
      <c r="V185" s="127"/>
      <c r="W185" s="131">
        <f>SUM(W186:W192)</f>
        <v>115.60854765000001</v>
      </c>
      <c r="X185" s="127"/>
      <c r="Y185" s="131">
        <f>SUM(Y186:Y192)</f>
        <v>18.99871366</v>
      </c>
      <c r="Z185" s="127"/>
      <c r="AA185" s="132">
        <f>SUM(AA186:AA192)</f>
        <v>0</v>
      </c>
      <c r="AR185" s="133" t="s">
        <v>75</v>
      </c>
      <c r="AT185" s="134" t="s">
        <v>68</v>
      </c>
      <c r="AU185" s="134" t="s">
        <v>75</v>
      </c>
      <c r="AY185" s="133" t="s">
        <v>136</v>
      </c>
      <c r="BK185" s="135">
        <f>SUM(BK186:BK192)</f>
        <v>0</v>
      </c>
    </row>
    <row r="186" spans="2:65" s="1" customFormat="1" ht="25.5" customHeight="1">
      <c r="B186" s="137"/>
      <c r="C186" s="138" t="s">
        <v>363</v>
      </c>
      <c r="D186" s="138" t="s">
        <v>137</v>
      </c>
      <c r="E186" s="139" t="s">
        <v>364</v>
      </c>
      <c r="F186" s="192" t="s">
        <v>365</v>
      </c>
      <c r="G186" s="192"/>
      <c r="H186" s="192"/>
      <c r="I186" s="192"/>
      <c r="J186" s="140" t="s">
        <v>169</v>
      </c>
      <c r="K186" s="141">
        <v>1.05</v>
      </c>
      <c r="L186" s="193"/>
      <c r="M186" s="193"/>
      <c r="N186" s="193">
        <f t="shared" ref="N186:N192" si="20">ROUND(L186*K186,2)</f>
        <v>0</v>
      </c>
      <c r="O186" s="193"/>
      <c r="P186" s="193"/>
      <c r="Q186" s="193"/>
      <c r="R186" s="142"/>
      <c r="T186" s="143" t="s">
        <v>5</v>
      </c>
      <c r="U186" s="40" t="s">
        <v>36</v>
      </c>
      <c r="V186" s="144">
        <v>2.6282899999999998</v>
      </c>
      <c r="W186" s="144">
        <f t="shared" ref="W186:W192" si="21">V186*K186</f>
        <v>2.7597044999999998</v>
      </c>
      <c r="X186" s="144">
        <v>2.3126899999999999</v>
      </c>
      <c r="Y186" s="144">
        <f t="shared" ref="Y186:Y192" si="22">X186*K186</f>
        <v>2.4283245</v>
      </c>
      <c r="Z186" s="144">
        <v>0</v>
      </c>
      <c r="AA186" s="145">
        <f t="shared" ref="AA186:AA192" si="23">Z186*K186</f>
        <v>0</v>
      </c>
      <c r="AR186" s="18" t="s">
        <v>84</v>
      </c>
      <c r="AT186" s="18" t="s">
        <v>137</v>
      </c>
      <c r="AU186" s="18" t="s">
        <v>78</v>
      </c>
      <c r="AY186" s="18" t="s">
        <v>136</v>
      </c>
      <c r="BE186" s="146">
        <f t="shared" ref="BE186:BE192" si="24">IF(U186="základná",N186,0)</f>
        <v>0</v>
      </c>
      <c r="BF186" s="146">
        <f t="shared" ref="BF186:BF192" si="25">IF(U186="znížená",N186,0)</f>
        <v>0</v>
      </c>
      <c r="BG186" s="146">
        <f t="shared" ref="BG186:BG192" si="26">IF(U186="zákl. prenesená",N186,0)</f>
        <v>0</v>
      </c>
      <c r="BH186" s="146">
        <f t="shared" ref="BH186:BH192" si="27">IF(U186="zníž. prenesená",N186,0)</f>
        <v>0</v>
      </c>
      <c r="BI186" s="146">
        <f t="shared" ref="BI186:BI192" si="28">IF(U186="nulová",N186,0)</f>
        <v>0</v>
      </c>
      <c r="BJ186" s="18" t="s">
        <v>78</v>
      </c>
      <c r="BK186" s="146">
        <f t="shared" ref="BK186:BK192" si="29">ROUND(L186*K186,2)</f>
        <v>0</v>
      </c>
      <c r="BL186" s="18" t="s">
        <v>84</v>
      </c>
      <c r="BM186" s="18" t="s">
        <v>366</v>
      </c>
    </row>
    <row r="187" spans="2:65" s="1" customFormat="1" ht="25.5" customHeight="1">
      <c r="B187" s="137"/>
      <c r="C187" s="138" t="s">
        <v>367</v>
      </c>
      <c r="D187" s="138" t="s">
        <v>137</v>
      </c>
      <c r="E187" s="139" t="s">
        <v>368</v>
      </c>
      <c r="F187" s="192" t="s">
        <v>369</v>
      </c>
      <c r="G187" s="192"/>
      <c r="H187" s="192"/>
      <c r="I187" s="192"/>
      <c r="J187" s="140" t="s">
        <v>222</v>
      </c>
      <c r="K187" s="141">
        <v>8.9999999999999993E-3</v>
      </c>
      <c r="L187" s="193"/>
      <c r="M187" s="193"/>
      <c r="N187" s="193">
        <f t="shared" si="20"/>
        <v>0</v>
      </c>
      <c r="O187" s="193"/>
      <c r="P187" s="193"/>
      <c r="Q187" s="193"/>
      <c r="R187" s="142"/>
      <c r="T187" s="143" t="s">
        <v>5</v>
      </c>
      <c r="U187" s="40" t="s">
        <v>36</v>
      </c>
      <c r="V187" s="144">
        <v>15.72485</v>
      </c>
      <c r="W187" s="144">
        <f t="shared" si="21"/>
        <v>0.14152365</v>
      </c>
      <c r="X187" s="144">
        <v>1.20296</v>
      </c>
      <c r="Y187" s="144">
        <f t="shared" si="22"/>
        <v>1.082664E-2</v>
      </c>
      <c r="Z187" s="144">
        <v>0</v>
      </c>
      <c r="AA187" s="145">
        <f t="shared" si="23"/>
        <v>0</v>
      </c>
      <c r="AR187" s="18" t="s">
        <v>84</v>
      </c>
      <c r="AT187" s="18" t="s">
        <v>137</v>
      </c>
      <c r="AU187" s="18" t="s">
        <v>78</v>
      </c>
      <c r="AY187" s="18" t="s">
        <v>136</v>
      </c>
      <c r="BE187" s="146">
        <f t="shared" si="24"/>
        <v>0</v>
      </c>
      <c r="BF187" s="146">
        <f t="shared" si="25"/>
        <v>0</v>
      </c>
      <c r="BG187" s="146">
        <f t="shared" si="26"/>
        <v>0</v>
      </c>
      <c r="BH187" s="146">
        <f t="shared" si="27"/>
        <v>0</v>
      </c>
      <c r="BI187" s="146">
        <f t="shared" si="28"/>
        <v>0</v>
      </c>
      <c r="BJ187" s="18" t="s">
        <v>78</v>
      </c>
      <c r="BK187" s="146">
        <f t="shared" si="29"/>
        <v>0</v>
      </c>
      <c r="BL187" s="18" t="s">
        <v>84</v>
      </c>
      <c r="BM187" s="18" t="s">
        <v>370</v>
      </c>
    </row>
    <row r="188" spans="2:65" s="1" customFormat="1" ht="25.5" customHeight="1">
      <c r="B188" s="137"/>
      <c r="C188" s="138" t="s">
        <v>371</v>
      </c>
      <c r="D188" s="138" t="s">
        <v>137</v>
      </c>
      <c r="E188" s="139" t="s">
        <v>372</v>
      </c>
      <c r="F188" s="192" t="s">
        <v>373</v>
      </c>
      <c r="G188" s="192"/>
      <c r="H188" s="192"/>
      <c r="I188" s="192"/>
      <c r="J188" s="140" t="s">
        <v>140</v>
      </c>
      <c r="K188" s="141">
        <v>1.75</v>
      </c>
      <c r="L188" s="193"/>
      <c r="M188" s="193"/>
      <c r="N188" s="193">
        <f t="shared" si="20"/>
        <v>0</v>
      </c>
      <c r="O188" s="193"/>
      <c r="P188" s="193"/>
      <c r="Q188" s="193"/>
      <c r="R188" s="142"/>
      <c r="T188" s="143" t="s">
        <v>5</v>
      </c>
      <c r="U188" s="40" t="s">
        <v>36</v>
      </c>
      <c r="V188" s="144">
        <v>1.1985300000000001</v>
      </c>
      <c r="W188" s="144">
        <f t="shared" si="21"/>
        <v>2.0974275000000002</v>
      </c>
      <c r="X188" s="144">
        <v>6.0600000000000003E-3</v>
      </c>
      <c r="Y188" s="144">
        <f t="shared" si="22"/>
        <v>1.0605E-2</v>
      </c>
      <c r="Z188" s="144">
        <v>0</v>
      </c>
      <c r="AA188" s="145">
        <f t="shared" si="23"/>
        <v>0</v>
      </c>
      <c r="AR188" s="18" t="s">
        <v>84</v>
      </c>
      <c r="AT188" s="18" t="s">
        <v>137</v>
      </c>
      <c r="AU188" s="18" t="s">
        <v>78</v>
      </c>
      <c r="AY188" s="18" t="s">
        <v>136</v>
      </c>
      <c r="BE188" s="146">
        <f t="shared" si="24"/>
        <v>0</v>
      </c>
      <c r="BF188" s="146">
        <f t="shared" si="25"/>
        <v>0</v>
      </c>
      <c r="BG188" s="146">
        <f t="shared" si="26"/>
        <v>0</v>
      </c>
      <c r="BH188" s="146">
        <f t="shared" si="27"/>
        <v>0</v>
      </c>
      <c r="BI188" s="146">
        <f t="shared" si="28"/>
        <v>0</v>
      </c>
      <c r="BJ188" s="18" t="s">
        <v>78</v>
      </c>
      <c r="BK188" s="146">
        <f t="shared" si="29"/>
        <v>0</v>
      </c>
      <c r="BL188" s="18" t="s">
        <v>84</v>
      </c>
      <c r="BM188" s="18" t="s">
        <v>374</v>
      </c>
    </row>
    <row r="189" spans="2:65" s="1" customFormat="1" ht="38.25" customHeight="1">
      <c r="B189" s="137"/>
      <c r="C189" s="138" t="s">
        <v>375</v>
      </c>
      <c r="D189" s="138" t="s">
        <v>137</v>
      </c>
      <c r="E189" s="139" t="s">
        <v>376</v>
      </c>
      <c r="F189" s="192" t="s">
        <v>377</v>
      </c>
      <c r="G189" s="192"/>
      <c r="H189" s="192"/>
      <c r="I189" s="192"/>
      <c r="J189" s="140" t="s">
        <v>140</v>
      </c>
      <c r="K189" s="141">
        <v>1.75</v>
      </c>
      <c r="L189" s="193"/>
      <c r="M189" s="193"/>
      <c r="N189" s="193">
        <f t="shared" si="20"/>
        <v>0</v>
      </c>
      <c r="O189" s="193"/>
      <c r="P189" s="193"/>
      <c r="Q189" s="193"/>
      <c r="R189" s="142"/>
      <c r="T189" s="143" t="s">
        <v>5</v>
      </c>
      <c r="U189" s="40" t="s">
        <v>36</v>
      </c>
      <c r="V189" s="144">
        <v>0.38200000000000001</v>
      </c>
      <c r="W189" s="144">
        <f t="shared" si="21"/>
        <v>0.66849999999999998</v>
      </c>
      <c r="X189" s="144">
        <v>0</v>
      </c>
      <c r="Y189" s="144">
        <f t="shared" si="22"/>
        <v>0</v>
      </c>
      <c r="Z189" s="144">
        <v>0</v>
      </c>
      <c r="AA189" s="145">
        <f t="shared" si="23"/>
        <v>0</v>
      </c>
      <c r="AR189" s="18" t="s">
        <v>84</v>
      </c>
      <c r="AT189" s="18" t="s">
        <v>137</v>
      </c>
      <c r="AU189" s="18" t="s">
        <v>78</v>
      </c>
      <c r="AY189" s="18" t="s">
        <v>136</v>
      </c>
      <c r="BE189" s="146">
        <f t="shared" si="24"/>
        <v>0</v>
      </c>
      <c r="BF189" s="146">
        <f t="shared" si="25"/>
        <v>0</v>
      </c>
      <c r="BG189" s="146">
        <f t="shared" si="26"/>
        <v>0</v>
      </c>
      <c r="BH189" s="146">
        <f t="shared" si="27"/>
        <v>0</v>
      </c>
      <c r="BI189" s="146">
        <f t="shared" si="28"/>
        <v>0</v>
      </c>
      <c r="BJ189" s="18" t="s">
        <v>78</v>
      </c>
      <c r="BK189" s="146">
        <f t="shared" si="29"/>
        <v>0</v>
      </c>
      <c r="BL189" s="18" t="s">
        <v>84</v>
      </c>
      <c r="BM189" s="18" t="s">
        <v>378</v>
      </c>
    </row>
    <row r="190" spans="2:65" s="1" customFormat="1" ht="38.25" customHeight="1">
      <c r="B190" s="137"/>
      <c r="C190" s="138" t="s">
        <v>379</v>
      </c>
      <c r="D190" s="138" t="s">
        <v>137</v>
      </c>
      <c r="E190" s="139" t="s">
        <v>380</v>
      </c>
      <c r="F190" s="192" t="s">
        <v>381</v>
      </c>
      <c r="G190" s="192"/>
      <c r="H190" s="192"/>
      <c r="I190" s="192"/>
      <c r="J190" s="140" t="s">
        <v>169</v>
      </c>
      <c r="K190" s="141">
        <v>8.3520000000000003</v>
      </c>
      <c r="L190" s="193"/>
      <c r="M190" s="193"/>
      <c r="N190" s="193">
        <f t="shared" si="20"/>
        <v>0</v>
      </c>
      <c r="O190" s="193"/>
      <c r="P190" s="193"/>
      <c r="Q190" s="193"/>
      <c r="R190" s="142"/>
      <c r="T190" s="143" t="s">
        <v>5</v>
      </c>
      <c r="U190" s="40" t="s">
        <v>36</v>
      </c>
      <c r="V190" s="144">
        <v>1.246</v>
      </c>
      <c r="W190" s="144">
        <f t="shared" si="21"/>
        <v>10.406592</v>
      </c>
      <c r="X190" s="144">
        <v>1.89076</v>
      </c>
      <c r="Y190" s="144">
        <f t="shared" si="22"/>
        <v>15.79162752</v>
      </c>
      <c r="Z190" s="144">
        <v>0</v>
      </c>
      <c r="AA190" s="145">
        <f t="shared" si="23"/>
        <v>0</v>
      </c>
      <c r="AR190" s="18" t="s">
        <v>84</v>
      </c>
      <c r="AT190" s="18" t="s">
        <v>137</v>
      </c>
      <c r="AU190" s="18" t="s">
        <v>78</v>
      </c>
      <c r="AY190" s="18" t="s">
        <v>136</v>
      </c>
      <c r="BE190" s="146">
        <f t="shared" si="24"/>
        <v>0</v>
      </c>
      <c r="BF190" s="146">
        <f t="shared" si="25"/>
        <v>0</v>
      </c>
      <c r="BG190" s="146">
        <f t="shared" si="26"/>
        <v>0</v>
      </c>
      <c r="BH190" s="146">
        <f t="shared" si="27"/>
        <v>0</v>
      </c>
      <c r="BI190" s="146">
        <f t="shared" si="28"/>
        <v>0</v>
      </c>
      <c r="BJ190" s="18" t="s">
        <v>78</v>
      </c>
      <c r="BK190" s="146">
        <f t="shared" si="29"/>
        <v>0</v>
      </c>
      <c r="BL190" s="18" t="s">
        <v>84</v>
      </c>
      <c r="BM190" s="18" t="s">
        <v>382</v>
      </c>
    </row>
    <row r="191" spans="2:65" s="1" customFormat="1" ht="38.25" customHeight="1">
      <c r="B191" s="137"/>
      <c r="C191" s="138" t="s">
        <v>383</v>
      </c>
      <c r="D191" s="138" t="s">
        <v>137</v>
      </c>
      <c r="E191" s="139" t="s">
        <v>384</v>
      </c>
      <c r="F191" s="192" t="s">
        <v>385</v>
      </c>
      <c r="G191" s="192"/>
      <c r="H191" s="192"/>
      <c r="I191" s="192"/>
      <c r="J191" s="140" t="s">
        <v>140</v>
      </c>
      <c r="K191" s="141">
        <v>1081.9000000000001</v>
      </c>
      <c r="L191" s="193"/>
      <c r="M191" s="193"/>
      <c r="N191" s="193">
        <f t="shared" si="20"/>
        <v>0</v>
      </c>
      <c r="O191" s="193"/>
      <c r="P191" s="193"/>
      <c r="Q191" s="193"/>
      <c r="R191" s="142"/>
      <c r="T191" s="143" t="s">
        <v>5</v>
      </c>
      <c r="U191" s="40" t="s">
        <v>36</v>
      </c>
      <c r="V191" s="144">
        <v>9.1999999999999998E-2</v>
      </c>
      <c r="W191" s="144">
        <f t="shared" si="21"/>
        <v>99.534800000000004</v>
      </c>
      <c r="X191" s="144">
        <v>2.7999999999999998E-4</v>
      </c>
      <c r="Y191" s="144">
        <f t="shared" si="22"/>
        <v>0.30293199999999998</v>
      </c>
      <c r="Z191" s="144">
        <v>0</v>
      </c>
      <c r="AA191" s="145">
        <f t="shared" si="23"/>
        <v>0</v>
      </c>
      <c r="AR191" s="18" t="s">
        <v>84</v>
      </c>
      <c r="AT191" s="18" t="s">
        <v>137</v>
      </c>
      <c r="AU191" s="18" t="s">
        <v>78</v>
      </c>
      <c r="AY191" s="18" t="s">
        <v>136</v>
      </c>
      <c r="BE191" s="146">
        <f t="shared" si="24"/>
        <v>0</v>
      </c>
      <c r="BF191" s="146">
        <f t="shared" si="25"/>
        <v>0</v>
      </c>
      <c r="BG191" s="146">
        <f t="shared" si="26"/>
        <v>0</v>
      </c>
      <c r="BH191" s="146">
        <f t="shared" si="27"/>
        <v>0</v>
      </c>
      <c r="BI191" s="146">
        <f t="shared" si="28"/>
        <v>0</v>
      </c>
      <c r="BJ191" s="18" t="s">
        <v>78</v>
      </c>
      <c r="BK191" s="146">
        <f t="shared" si="29"/>
        <v>0</v>
      </c>
      <c r="BL191" s="18" t="s">
        <v>84</v>
      </c>
      <c r="BM191" s="18" t="s">
        <v>386</v>
      </c>
    </row>
    <row r="192" spans="2:65" s="1" customFormat="1" ht="76.5" customHeight="1">
      <c r="B192" s="137"/>
      <c r="C192" s="147" t="s">
        <v>387</v>
      </c>
      <c r="D192" s="147" t="s">
        <v>219</v>
      </c>
      <c r="E192" s="148" t="s">
        <v>388</v>
      </c>
      <c r="F192" s="206" t="s">
        <v>389</v>
      </c>
      <c r="G192" s="206"/>
      <c r="H192" s="206"/>
      <c r="I192" s="206"/>
      <c r="J192" s="149" t="s">
        <v>140</v>
      </c>
      <c r="K192" s="150">
        <v>1298.28</v>
      </c>
      <c r="L192" s="207"/>
      <c r="M192" s="207"/>
      <c r="N192" s="207">
        <f t="shared" si="20"/>
        <v>0</v>
      </c>
      <c r="O192" s="193"/>
      <c r="P192" s="193"/>
      <c r="Q192" s="193"/>
      <c r="R192" s="142"/>
      <c r="T192" s="143" t="s">
        <v>5</v>
      </c>
      <c r="U192" s="40" t="s">
        <v>36</v>
      </c>
      <c r="V192" s="144">
        <v>0</v>
      </c>
      <c r="W192" s="144">
        <f t="shared" si="21"/>
        <v>0</v>
      </c>
      <c r="X192" s="144">
        <v>3.5E-4</v>
      </c>
      <c r="Y192" s="144">
        <f t="shared" si="22"/>
        <v>0.45439799999999997</v>
      </c>
      <c r="Z192" s="144">
        <v>0</v>
      </c>
      <c r="AA192" s="145">
        <f t="shared" si="23"/>
        <v>0</v>
      </c>
      <c r="AR192" s="18" t="s">
        <v>166</v>
      </c>
      <c r="AT192" s="18" t="s">
        <v>219</v>
      </c>
      <c r="AU192" s="18" t="s">
        <v>78</v>
      </c>
      <c r="AY192" s="18" t="s">
        <v>136</v>
      </c>
      <c r="BE192" s="146">
        <f t="shared" si="24"/>
        <v>0</v>
      </c>
      <c r="BF192" s="146">
        <f t="shared" si="25"/>
        <v>0</v>
      </c>
      <c r="BG192" s="146">
        <f t="shared" si="26"/>
        <v>0</v>
      </c>
      <c r="BH192" s="146">
        <f t="shared" si="27"/>
        <v>0</v>
      </c>
      <c r="BI192" s="146">
        <f t="shared" si="28"/>
        <v>0</v>
      </c>
      <c r="BJ192" s="18" t="s">
        <v>78</v>
      </c>
      <c r="BK192" s="146">
        <f t="shared" si="29"/>
        <v>0</v>
      </c>
      <c r="BL192" s="18" t="s">
        <v>84</v>
      </c>
      <c r="BM192" s="18" t="s">
        <v>390</v>
      </c>
    </row>
    <row r="193" spans="2:65" s="9" customFormat="1" ht="29.85" customHeight="1">
      <c r="B193" s="126"/>
      <c r="C193" s="127"/>
      <c r="D193" s="136" t="s">
        <v>110</v>
      </c>
      <c r="E193" s="136"/>
      <c r="F193" s="136"/>
      <c r="G193" s="136"/>
      <c r="H193" s="136"/>
      <c r="I193" s="136"/>
      <c r="J193" s="136"/>
      <c r="K193" s="136"/>
      <c r="L193" s="136"/>
      <c r="M193" s="136"/>
      <c r="N193" s="200">
        <f>BK193</f>
        <v>0</v>
      </c>
      <c r="O193" s="201"/>
      <c r="P193" s="201"/>
      <c r="Q193" s="201"/>
      <c r="R193" s="129"/>
      <c r="T193" s="130"/>
      <c r="U193" s="127"/>
      <c r="V193" s="127"/>
      <c r="W193" s="131">
        <f>SUM(W194:W198)</f>
        <v>6.1828000000000003</v>
      </c>
      <c r="X193" s="127"/>
      <c r="Y193" s="131">
        <f>SUM(Y194:Y198)</f>
        <v>12.782544500000002</v>
      </c>
      <c r="Z193" s="127"/>
      <c r="AA193" s="132">
        <f>SUM(AA194:AA198)</f>
        <v>0</v>
      </c>
      <c r="AR193" s="133" t="s">
        <v>75</v>
      </c>
      <c r="AT193" s="134" t="s">
        <v>68</v>
      </c>
      <c r="AU193" s="134" t="s">
        <v>75</v>
      </c>
      <c r="AY193" s="133" t="s">
        <v>136</v>
      </c>
      <c r="BK193" s="135">
        <f>SUM(BK194:BK198)</f>
        <v>0</v>
      </c>
    </row>
    <row r="194" spans="2:65" s="1" customFormat="1" ht="38.25" customHeight="1">
      <c r="B194" s="137"/>
      <c r="C194" s="138" t="s">
        <v>391</v>
      </c>
      <c r="D194" s="138" t="s">
        <v>137</v>
      </c>
      <c r="E194" s="139" t="s">
        <v>392</v>
      </c>
      <c r="F194" s="192" t="s">
        <v>393</v>
      </c>
      <c r="G194" s="192"/>
      <c r="H194" s="192"/>
      <c r="I194" s="192"/>
      <c r="J194" s="140" t="s">
        <v>140</v>
      </c>
      <c r="K194" s="141">
        <v>11.89</v>
      </c>
      <c r="L194" s="193"/>
      <c r="M194" s="193"/>
      <c r="N194" s="193">
        <f>ROUND(L194*K194,2)</f>
        <v>0</v>
      </c>
      <c r="O194" s="193"/>
      <c r="P194" s="193"/>
      <c r="Q194" s="193"/>
      <c r="R194" s="142"/>
      <c r="T194" s="143" t="s">
        <v>5</v>
      </c>
      <c r="U194" s="40" t="s">
        <v>36</v>
      </c>
      <c r="V194" s="144">
        <v>0.25700000000000001</v>
      </c>
      <c r="W194" s="144">
        <f>V194*K194</f>
        <v>3.0557300000000001</v>
      </c>
      <c r="X194" s="144">
        <v>0</v>
      </c>
      <c r="Y194" s="144">
        <f>X194*K194</f>
        <v>0</v>
      </c>
      <c r="Z194" s="144">
        <v>0</v>
      </c>
      <c r="AA194" s="145">
        <f>Z194*K194</f>
        <v>0</v>
      </c>
      <c r="AR194" s="18" t="s">
        <v>84</v>
      </c>
      <c r="AT194" s="18" t="s">
        <v>137</v>
      </c>
      <c r="AU194" s="18" t="s">
        <v>78</v>
      </c>
      <c r="AY194" s="18" t="s">
        <v>136</v>
      </c>
      <c r="BE194" s="146">
        <f>IF(U194="základná",N194,0)</f>
        <v>0</v>
      </c>
      <c r="BF194" s="146">
        <f>IF(U194="znížená",N194,0)</f>
        <v>0</v>
      </c>
      <c r="BG194" s="146">
        <f>IF(U194="zákl. prenesená",N194,0)</f>
        <v>0</v>
      </c>
      <c r="BH194" s="146">
        <f>IF(U194="zníž. prenesená",N194,0)</f>
        <v>0</v>
      </c>
      <c r="BI194" s="146">
        <f>IF(U194="nulová",N194,0)</f>
        <v>0</v>
      </c>
      <c r="BJ194" s="18" t="s">
        <v>78</v>
      </c>
      <c r="BK194" s="146">
        <f>ROUND(L194*K194,2)</f>
        <v>0</v>
      </c>
      <c r="BL194" s="18" t="s">
        <v>84</v>
      </c>
      <c r="BM194" s="18" t="s">
        <v>394</v>
      </c>
    </row>
    <row r="195" spans="2:65" s="1" customFormat="1" ht="16.5" customHeight="1">
      <c r="B195" s="137"/>
      <c r="C195" s="147" t="s">
        <v>395</v>
      </c>
      <c r="D195" s="147" t="s">
        <v>219</v>
      </c>
      <c r="E195" s="148" t="s">
        <v>396</v>
      </c>
      <c r="F195" s="206" t="s">
        <v>397</v>
      </c>
      <c r="G195" s="206"/>
      <c r="H195" s="206"/>
      <c r="I195" s="206"/>
      <c r="J195" s="149" t="s">
        <v>222</v>
      </c>
      <c r="K195" s="150">
        <v>4.9939999999999998</v>
      </c>
      <c r="L195" s="207"/>
      <c r="M195" s="207"/>
      <c r="N195" s="207">
        <f>ROUND(L195*K195,2)</f>
        <v>0</v>
      </c>
      <c r="O195" s="193"/>
      <c r="P195" s="193"/>
      <c r="Q195" s="193"/>
      <c r="R195" s="142"/>
      <c r="T195" s="143" t="s">
        <v>5</v>
      </c>
      <c r="U195" s="40" t="s">
        <v>36</v>
      </c>
      <c r="V195" s="144">
        <v>0</v>
      </c>
      <c r="W195" s="144">
        <f>V195*K195</f>
        <v>0</v>
      </c>
      <c r="X195" s="144">
        <v>1</v>
      </c>
      <c r="Y195" s="144">
        <f>X195*K195</f>
        <v>4.9939999999999998</v>
      </c>
      <c r="Z195" s="144">
        <v>0</v>
      </c>
      <c r="AA195" s="145">
        <f>Z195*K195</f>
        <v>0</v>
      </c>
      <c r="AR195" s="18" t="s">
        <v>166</v>
      </c>
      <c r="AT195" s="18" t="s">
        <v>219</v>
      </c>
      <c r="AU195" s="18" t="s">
        <v>78</v>
      </c>
      <c r="AY195" s="18" t="s">
        <v>136</v>
      </c>
      <c r="BE195" s="146">
        <f>IF(U195="základná",N195,0)</f>
        <v>0</v>
      </c>
      <c r="BF195" s="146">
        <f>IF(U195="znížená",N195,0)</f>
        <v>0</v>
      </c>
      <c r="BG195" s="146">
        <f>IF(U195="zákl. prenesená",N195,0)</f>
        <v>0</v>
      </c>
      <c r="BH195" s="146">
        <f>IF(U195="zníž. prenesená",N195,0)</f>
        <v>0</v>
      </c>
      <c r="BI195" s="146">
        <f>IF(U195="nulová",N195,0)</f>
        <v>0</v>
      </c>
      <c r="BJ195" s="18" t="s">
        <v>78</v>
      </c>
      <c r="BK195" s="146">
        <f>ROUND(L195*K195,2)</f>
        <v>0</v>
      </c>
      <c r="BL195" s="18" t="s">
        <v>84</v>
      </c>
      <c r="BM195" s="18" t="s">
        <v>398</v>
      </c>
    </row>
    <row r="196" spans="2:65" s="1" customFormat="1" ht="25.5" customHeight="1">
      <c r="B196" s="137"/>
      <c r="C196" s="138" t="s">
        <v>399</v>
      </c>
      <c r="D196" s="138" t="s">
        <v>137</v>
      </c>
      <c r="E196" s="139" t="s">
        <v>400</v>
      </c>
      <c r="F196" s="192" t="s">
        <v>401</v>
      </c>
      <c r="G196" s="192"/>
      <c r="H196" s="192"/>
      <c r="I196" s="192"/>
      <c r="J196" s="140" t="s">
        <v>140</v>
      </c>
      <c r="K196" s="141">
        <v>11.89</v>
      </c>
      <c r="L196" s="193"/>
      <c r="M196" s="193"/>
      <c r="N196" s="193">
        <f>ROUND(L196*K196,2)</f>
        <v>0</v>
      </c>
      <c r="O196" s="193"/>
      <c r="P196" s="193"/>
      <c r="Q196" s="193"/>
      <c r="R196" s="142"/>
      <c r="T196" s="143" t="s">
        <v>5</v>
      </c>
      <c r="U196" s="40" t="s">
        <v>36</v>
      </c>
      <c r="V196" s="144">
        <v>0.17799999999999999</v>
      </c>
      <c r="W196" s="144">
        <f>V196*K196</f>
        <v>2.1164200000000002</v>
      </c>
      <c r="X196" s="144">
        <v>0.49865999999999999</v>
      </c>
      <c r="Y196" s="144">
        <f>X196*K196</f>
        <v>5.9290674000000001</v>
      </c>
      <c r="Z196" s="144">
        <v>0</v>
      </c>
      <c r="AA196" s="145">
        <f>Z196*K196</f>
        <v>0</v>
      </c>
      <c r="AR196" s="18" t="s">
        <v>84</v>
      </c>
      <c r="AT196" s="18" t="s">
        <v>137</v>
      </c>
      <c r="AU196" s="18" t="s">
        <v>78</v>
      </c>
      <c r="AY196" s="18" t="s">
        <v>136</v>
      </c>
      <c r="BE196" s="146">
        <f>IF(U196="základná",N196,0)</f>
        <v>0</v>
      </c>
      <c r="BF196" s="146">
        <f>IF(U196="znížená",N196,0)</f>
        <v>0</v>
      </c>
      <c r="BG196" s="146">
        <f>IF(U196="zákl. prenesená",N196,0)</f>
        <v>0</v>
      </c>
      <c r="BH196" s="146">
        <f>IF(U196="zníž. prenesená",N196,0)</f>
        <v>0</v>
      </c>
      <c r="BI196" s="146">
        <f>IF(U196="nulová",N196,0)</f>
        <v>0</v>
      </c>
      <c r="BJ196" s="18" t="s">
        <v>78</v>
      </c>
      <c r="BK196" s="146">
        <f>ROUND(L196*K196,2)</f>
        <v>0</v>
      </c>
      <c r="BL196" s="18" t="s">
        <v>84</v>
      </c>
      <c r="BM196" s="18" t="s">
        <v>402</v>
      </c>
    </row>
    <row r="197" spans="2:65" s="1" customFormat="1" ht="38.25" customHeight="1">
      <c r="B197" s="137"/>
      <c r="C197" s="138" t="s">
        <v>403</v>
      </c>
      <c r="D197" s="138" t="s">
        <v>137</v>
      </c>
      <c r="E197" s="139" t="s">
        <v>404</v>
      </c>
      <c r="F197" s="192" t="s">
        <v>405</v>
      </c>
      <c r="G197" s="192"/>
      <c r="H197" s="192"/>
      <c r="I197" s="192"/>
      <c r="J197" s="140" t="s">
        <v>140</v>
      </c>
      <c r="K197" s="141">
        <v>11.89</v>
      </c>
      <c r="L197" s="193"/>
      <c r="M197" s="193"/>
      <c r="N197" s="193">
        <f>ROUND(L197*K197,2)</f>
        <v>0</v>
      </c>
      <c r="O197" s="193"/>
      <c r="P197" s="193"/>
      <c r="Q197" s="193"/>
      <c r="R197" s="142"/>
      <c r="T197" s="143" t="s">
        <v>5</v>
      </c>
      <c r="U197" s="40" t="s">
        <v>36</v>
      </c>
      <c r="V197" s="144">
        <v>2E-3</v>
      </c>
      <c r="W197" s="144">
        <f>V197*K197</f>
        <v>2.3780000000000003E-2</v>
      </c>
      <c r="X197" s="144">
        <v>8.0000000000000004E-4</v>
      </c>
      <c r="Y197" s="144">
        <f>X197*K197</f>
        <v>9.5120000000000014E-3</v>
      </c>
      <c r="Z197" s="144">
        <v>0</v>
      </c>
      <c r="AA197" s="145">
        <f>Z197*K197</f>
        <v>0</v>
      </c>
      <c r="AR197" s="18" t="s">
        <v>84</v>
      </c>
      <c r="AT197" s="18" t="s">
        <v>137</v>
      </c>
      <c r="AU197" s="18" t="s">
        <v>78</v>
      </c>
      <c r="AY197" s="18" t="s">
        <v>136</v>
      </c>
      <c r="BE197" s="146">
        <f>IF(U197="základná",N197,0)</f>
        <v>0</v>
      </c>
      <c r="BF197" s="146">
        <f>IF(U197="znížená",N197,0)</f>
        <v>0</v>
      </c>
      <c r="BG197" s="146">
        <f>IF(U197="zákl. prenesená",N197,0)</f>
        <v>0</v>
      </c>
      <c r="BH197" s="146">
        <f>IF(U197="zníž. prenesená",N197,0)</f>
        <v>0</v>
      </c>
      <c r="BI197" s="146">
        <f>IF(U197="nulová",N197,0)</f>
        <v>0</v>
      </c>
      <c r="BJ197" s="18" t="s">
        <v>78</v>
      </c>
      <c r="BK197" s="146">
        <f>ROUND(L197*K197,2)</f>
        <v>0</v>
      </c>
      <c r="BL197" s="18" t="s">
        <v>84</v>
      </c>
      <c r="BM197" s="18" t="s">
        <v>406</v>
      </c>
    </row>
    <row r="198" spans="2:65" s="1" customFormat="1" ht="38.25" customHeight="1">
      <c r="B198" s="137"/>
      <c r="C198" s="138" t="s">
        <v>407</v>
      </c>
      <c r="D198" s="138" t="s">
        <v>137</v>
      </c>
      <c r="E198" s="139" t="s">
        <v>408</v>
      </c>
      <c r="F198" s="192" t="s">
        <v>409</v>
      </c>
      <c r="G198" s="192"/>
      <c r="H198" s="192"/>
      <c r="I198" s="192"/>
      <c r="J198" s="140" t="s">
        <v>140</v>
      </c>
      <c r="K198" s="141">
        <v>11.89</v>
      </c>
      <c r="L198" s="193"/>
      <c r="M198" s="193"/>
      <c r="N198" s="193">
        <f>ROUND(L198*K198,2)</f>
        <v>0</v>
      </c>
      <c r="O198" s="193"/>
      <c r="P198" s="193"/>
      <c r="Q198" s="193"/>
      <c r="R198" s="142"/>
      <c r="T198" s="143" t="s">
        <v>5</v>
      </c>
      <c r="U198" s="40" t="s">
        <v>36</v>
      </c>
      <c r="V198" s="144">
        <v>8.3000000000000004E-2</v>
      </c>
      <c r="W198" s="144">
        <f>V198*K198</f>
        <v>0.98687000000000014</v>
      </c>
      <c r="X198" s="144">
        <v>0.15559000000000001</v>
      </c>
      <c r="Y198" s="144">
        <f>X198*K198</f>
        <v>1.8499651000000001</v>
      </c>
      <c r="Z198" s="144">
        <v>0</v>
      </c>
      <c r="AA198" s="145">
        <f>Z198*K198</f>
        <v>0</v>
      </c>
      <c r="AR198" s="18" t="s">
        <v>84</v>
      </c>
      <c r="AT198" s="18" t="s">
        <v>137</v>
      </c>
      <c r="AU198" s="18" t="s">
        <v>78</v>
      </c>
      <c r="AY198" s="18" t="s">
        <v>136</v>
      </c>
      <c r="BE198" s="146">
        <f>IF(U198="základná",N198,0)</f>
        <v>0</v>
      </c>
      <c r="BF198" s="146">
        <f>IF(U198="znížená",N198,0)</f>
        <v>0</v>
      </c>
      <c r="BG198" s="146">
        <f>IF(U198="zákl. prenesená",N198,0)</f>
        <v>0</v>
      </c>
      <c r="BH198" s="146">
        <f>IF(U198="zníž. prenesená",N198,0)</f>
        <v>0</v>
      </c>
      <c r="BI198" s="146">
        <f>IF(U198="nulová",N198,0)</f>
        <v>0</v>
      </c>
      <c r="BJ198" s="18" t="s">
        <v>78</v>
      </c>
      <c r="BK198" s="146">
        <f>ROUND(L198*K198,2)</f>
        <v>0</v>
      </c>
      <c r="BL198" s="18" t="s">
        <v>84</v>
      </c>
      <c r="BM198" s="18" t="s">
        <v>410</v>
      </c>
    </row>
    <row r="199" spans="2:65" s="9" customFormat="1" ht="29.85" customHeight="1">
      <c r="B199" s="126"/>
      <c r="C199" s="127"/>
      <c r="D199" s="136" t="s">
        <v>111</v>
      </c>
      <c r="E199" s="136"/>
      <c r="F199" s="136"/>
      <c r="G199" s="136"/>
      <c r="H199" s="136"/>
      <c r="I199" s="136"/>
      <c r="J199" s="136"/>
      <c r="K199" s="136"/>
      <c r="L199" s="136"/>
      <c r="M199" s="136"/>
      <c r="N199" s="200">
        <f>BK199</f>
        <v>0</v>
      </c>
      <c r="O199" s="201"/>
      <c r="P199" s="201"/>
      <c r="Q199" s="201"/>
      <c r="R199" s="129"/>
      <c r="T199" s="130"/>
      <c r="U199" s="127"/>
      <c r="V199" s="127"/>
      <c r="W199" s="131">
        <f>SUM(W200:W205)</f>
        <v>8.8680000000000003</v>
      </c>
      <c r="X199" s="127"/>
      <c r="Y199" s="131">
        <f>SUM(Y200:Y205)</f>
        <v>1.06826</v>
      </c>
      <c r="Z199" s="127"/>
      <c r="AA199" s="132">
        <f>SUM(AA200:AA205)</f>
        <v>0</v>
      </c>
      <c r="AR199" s="133" t="s">
        <v>75</v>
      </c>
      <c r="AT199" s="134" t="s">
        <v>68</v>
      </c>
      <c r="AU199" s="134" t="s">
        <v>75</v>
      </c>
      <c r="AY199" s="133" t="s">
        <v>136</v>
      </c>
      <c r="BK199" s="135">
        <f>SUM(BK200:BK205)</f>
        <v>0</v>
      </c>
    </row>
    <row r="200" spans="2:65" s="1" customFormat="1" ht="25.5" customHeight="1">
      <c r="B200" s="137"/>
      <c r="C200" s="138" t="s">
        <v>411</v>
      </c>
      <c r="D200" s="138" t="s">
        <v>137</v>
      </c>
      <c r="E200" s="139" t="s">
        <v>412</v>
      </c>
      <c r="F200" s="192" t="s">
        <v>413</v>
      </c>
      <c r="G200" s="192"/>
      <c r="H200" s="192"/>
      <c r="I200" s="192"/>
      <c r="J200" s="140" t="s">
        <v>147</v>
      </c>
      <c r="K200" s="141">
        <v>48</v>
      </c>
      <c r="L200" s="193"/>
      <c r="M200" s="193"/>
      <c r="N200" s="193">
        <f t="shared" ref="N200:N205" si="30">ROUND(L200*K200,2)</f>
        <v>0</v>
      </c>
      <c r="O200" s="193"/>
      <c r="P200" s="193"/>
      <c r="Q200" s="193"/>
      <c r="R200" s="142"/>
      <c r="T200" s="143" t="s">
        <v>5</v>
      </c>
      <c r="U200" s="40" t="s">
        <v>36</v>
      </c>
      <c r="V200" s="144">
        <v>4.5999999999999999E-2</v>
      </c>
      <c r="W200" s="144">
        <f t="shared" ref="W200:W205" si="31">V200*K200</f>
        <v>2.2080000000000002</v>
      </c>
      <c r="X200" s="144">
        <v>1.0000000000000001E-5</v>
      </c>
      <c r="Y200" s="144">
        <f t="shared" ref="Y200:Y205" si="32">X200*K200</f>
        <v>4.8000000000000007E-4</v>
      </c>
      <c r="Z200" s="144">
        <v>0</v>
      </c>
      <c r="AA200" s="145">
        <f t="shared" ref="AA200:AA205" si="33">Z200*K200</f>
        <v>0</v>
      </c>
      <c r="AR200" s="18" t="s">
        <v>84</v>
      </c>
      <c r="AT200" s="18" t="s">
        <v>137</v>
      </c>
      <c r="AU200" s="18" t="s">
        <v>78</v>
      </c>
      <c r="AY200" s="18" t="s">
        <v>136</v>
      </c>
      <c r="BE200" s="146">
        <f t="shared" ref="BE200:BE205" si="34">IF(U200="základná",N200,0)</f>
        <v>0</v>
      </c>
      <c r="BF200" s="146">
        <f t="shared" ref="BF200:BF205" si="35">IF(U200="znížená",N200,0)</f>
        <v>0</v>
      </c>
      <c r="BG200" s="146">
        <f t="shared" ref="BG200:BG205" si="36">IF(U200="zákl. prenesená",N200,0)</f>
        <v>0</v>
      </c>
      <c r="BH200" s="146">
        <f t="shared" ref="BH200:BH205" si="37">IF(U200="zníž. prenesená",N200,0)</f>
        <v>0</v>
      </c>
      <c r="BI200" s="146">
        <f t="shared" ref="BI200:BI205" si="38">IF(U200="nulová",N200,0)</f>
        <v>0</v>
      </c>
      <c r="BJ200" s="18" t="s">
        <v>78</v>
      </c>
      <c r="BK200" s="146">
        <f t="shared" ref="BK200:BK205" si="39">ROUND(L200*K200,2)</f>
        <v>0</v>
      </c>
      <c r="BL200" s="18" t="s">
        <v>84</v>
      </c>
      <c r="BM200" s="18" t="s">
        <v>414</v>
      </c>
    </row>
    <row r="201" spans="2:65" s="1" customFormat="1" ht="25.5" customHeight="1">
      <c r="B201" s="137"/>
      <c r="C201" s="147" t="s">
        <v>415</v>
      </c>
      <c r="D201" s="147" t="s">
        <v>219</v>
      </c>
      <c r="E201" s="148" t="s">
        <v>416</v>
      </c>
      <c r="F201" s="206" t="s">
        <v>417</v>
      </c>
      <c r="G201" s="206"/>
      <c r="H201" s="206"/>
      <c r="I201" s="206"/>
      <c r="J201" s="149" t="s">
        <v>284</v>
      </c>
      <c r="K201" s="150">
        <v>10</v>
      </c>
      <c r="L201" s="207"/>
      <c r="M201" s="207"/>
      <c r="N201" s="207">
        <f t="shared" si="30"/>
        <v>0</v>
      </c>
      <c r="O201" s="193"/>
      <c r="P201" s="193"/>
      <c r="Q201" s="193"/>
      <c r="R201" s="142"/>
      <c r="T201" s="143" t="s">
        <v>5</v>
      </c>
      <c r="U201" s="40" t="s">
        <v>36</v>
      </c>
      <c r="V201" s="144">
        <v>0</v>
      </c>
      <c r="W201" s="144">
        <f t="shared" si="31"/>
        <v>0</v>
      </c>
      <c r="X201" s="144">
        <v>1.6670000000000001E-2</v>
      </c>
      <c r="Y201" s="144">
        <f t="shared" si="32"/>
        <v>0.16670000000000001</v>
      </c>
      <c r="Z201" s="144">
        <v>0</v>
      </c>
      <c r="AA201" s="145">
        <f t="shared" si="33"/>
        <v>0</v>
      </c>
      <c r="AR201" s="18" t="s">
        <v>166</v>
      </c>
      <c r="AT201" s="18" t="s">
        <v>219</v>
      </c>
      <c r="AU201" s="18" t="s">
        <v>78</v>
      </c>
      <c r="AY201" s="18" t="s">
        <v>136</v>
      </c>
      <c r="BE201" s="146">
        <f t="shared" si="34"/>
        <v>0</v>
      </c>
      <c r="BF201" s="146">
        <f t="shared" si="35"/>
        <v>0</v>
      </c>
      <c r="BG201" s="146">
        <f t="shared" si="36"/>
        <v>0</v>
      </c>
      <c r="BH201" s="146">
        <f t="shared" si="37"/>
        <v>0</v>
      </c>
      <c r="BI201" s="146">
        <f t="shared" si="38"/>
        <v>0</v>
      </c>
      <c r="BJ201" s="18" t="s">
        <v>78</v>
      </c>
      <c r="BK201" s="146">
        <f t="shared" si="39"/>
        <v>0</v>
      </c>
      <c r="BL201" s="18" t="s">
        <v>84</v>
      </c>
      <c r="BM201" s="18" t="s">
        <v>418</v>
      </c>
    </row>
    <row r="202" spans="2:65" s="1" customFormat="1" ht="16.5" customHeight="1">
      <c r="B202" s="137"/>
      <c r="C202" s="138" t="s">
        <v>419</v>
      </c>
      <c r="D202" s="138" t="s">
        <v>137</v>
      </c>
      <c r="E202" s="139" t="s">
        <v>420</v>
      </c>
      <c r="F202" s="192" t="s">
        <v>421</v>
      </c>
      <c r="G202" s="192"/>
      <c r="H202" s="192"/>
      <c r="I202" s="192"/>
      <c r="J202" s="140" t="s">
        <v>284</v>
      </c>
      <c r="K202" s="141">
        <v>6</v>
      </c>
      <c r="L202" s="193"/>
      <c r="M202" s="193"/>
      <c r="N202" s="193">
        <f t="shared" si="30"/>
        <v>0</v>
      </c>
      <c r="O202" s="193"/>
      <c r="P202" s="193"/>
      <c r="Q202" s="193"/>
      <c r="R202" s="142"/>
      <c r="T202" s="143" t="s">
        <v>5</v>
      </c>
      <c r="U202" s="40" t="s">
        <v>36</v>
      </c>
      <c r="V202" s="144">
        <v>0.23</v>
      </c>
      <c r="W202" s="144">
        <f t="shared" si="31"/>
        <v>1.3800000000000001</v>
      </c>
      <c r="X202" s="144">
        <v>5.0000000000000002E-5</v>
      </c>
      <c r="Y202" s="144">
        <f t="shared" si="32"/>
        <v>3.0000000000000003E-4</v>
      </c>
      <c r="Z202" s="144">
        <v>0</v>
      </c>
      <c r="AA202" s="145">
        <f t="shared" si="33"/>
        <v>0</v>
      </c>
      <c r="AR202" s="18" t="s">
        <v>84</v>
      </c>
      <c r="AT202" s="18" t="s">
        <v>137</v>
      </c>
      <c r="AU202" s="18" t="s">
        <v>78</v>
      </c>
      <c r="AY202" s="18" t="s">
        <v>136</v>
      </c>
      <c r="BE202" s="146">
        <f t="shared" si="34"/>
        <v>0</v>
      </c>
      <c r="BF202" s="146">
        <f t="shared" si="35"/>
        <v>0</v>
      </c>
      <c r="BG202" s="146">
        <f t="shared" si="36"/>
        <v>0</v>
      </c>
      <c r="BH202" s="146">
        <f t="shared" si="37"/>
        <v>0</v>
      </c>
      <c r="BI202" s="146">
        <f t="shared" si="38"/>
        <v>0</v>
      </c>
      <c r="BJ202" s="18" t="s">
        <v>78</v>
      </c>
      <c r="BK202" s="146">
        <f t="shared" si="39"/>
        <v>0</v>
      </c>
      <c r="BL202" s="18" t="s">
        <v>84</v>
      </c>
      <c r="BM202" s="18" t="s">
        <v>422</v>
      </c>
    </row>
    <row r="203" spans="2:65" s="1" customFormat="1" ht="25.5" customHeight="1">
      <c r="B203" s="137"/>
      <c r="C203" s="147" t="s">
        <v>423</v>
      </c>
      <c r="D203" s="147" t="s">
        <v>219</v>
      </c>
      <c r="E203" s="148" t="s">
        <v>424</v>
      </c>
      <c r="F203" s="206" t="s">
        <v>425</v>
      </c>
      <c r="G203" s="206"/>
      <c r="H203" s="206"/>
      <c r="I203" s="206"/>
      <c r="J203" s="149" t="s">
        <v>284</v>
      </c>
      <c r="K203" s="150">
        <v>6</v>
      </c>
      <c r="L203" s="207"/>
      <c r="M203" s="207"/>
      <c r="N203" s="207">
        <f t="shared" si="30"/>
        <v>0</v>
      </c>
      <c r="O203" s="193"/>
      <c r="P203" s="193"/>
      <c r="Q203" s="193"/>
      <c r="R203" s="142"/>
      <c r="T203" s="143" t="s">
        <v>5</v>
      </c>
      <c r="U203" s="40" t="s">
        <v>36</v>
      </c>
      <c r="V203" s="144">
        <v>0</v>
      </c>
      <c r="W203" s="144">
        <f t="shared" si="31"/>
        <v>0</v>
      </c>
      <c r="X203" s="144">
        <v>8.4999999999999995E-4</v>
      </c>
      <c r="Y203" s="144">
        <f t="shared" si="32"/>
        <v>5.0999999999999995E-3</v>
      </c>
      <c r="Z203" s="144">
        <v>0</v>
      </c>
      <c r="AA203" s="145">
        <f t="shared" si="33"/>
        <v>0</v>
      </c>
      <c r="AR203" s="18" t="s">
        <v>166</v>
      </c>
      <c r="AT203" s="18" t="s">
        <v>219</v>
      </c>
      <c r="AU203" s="18" t="s">
        <v>78</v>
      </c>
      <c r="AY203" s="18" t="s">
        <v>136</v>
      </c>
      <c r="BE203" s="146">
        <f t="shared" si="34"/>
        <v>0</v>
      </c>
      <c r="BF203" s="146">
        <f t="shared" si="35"/>
        <v>0</v>
      </c>
      <c r="BG203" s="146">
        <f t="shared" si="36"/>
        <v>0</v>
      </c>
      <c r="BH203" s="146">
        <f t="shared" si="37"/>
        <v>0</v>
      </c>
      <c r="BI203" s="146">
        <f t="shared" si="38"/>
        <v>0</v>
      </c>
      <c r="BJ203" s="18" t="s">
        <v>78</v>
      </c>
      <c r="BK203" s="146">
        <f t="shared" si="39"/>
        <v>0</v>
      </c>
      <c r="BL203" s="18" t="s">
        <v>84</v>
      </c>
      <c r="BM203" s="18" t="s">
        <v>426</v>
      </c>
    </row>
    <row r="204" spans="2:65" s="1" customFormat="1" ht="16.5" customHeight="1">
      <c r="B204" s="137"/>
      <c r="C204" s="138" t="s">
        <v>427</v>
      </c>
      <c r="D204" s="138" t="s">
        <v>137</v>
      </c>
      <c r="E204" s="139" t="s">
        <v>428</v>
      </c>
      <c r="F204" s="192" t="s">
        <v>429</v>
      </c>
      <c r="G204" s="192"/>
      <c r="H204" s="192"/>
      <c r="I204" s="192"/>
      <c r="J204" s="140" t="s">
        <v>147</v>
      </c>
      <c r="K204" s="141">
        <v>48</v>
      </c>
      <c r="L204" s="193"/>
      <c r="M204" s="193"/>
      <c r="N204" s="193">
        <f t="shared" si="30"/>
        <v>0</v>
      </c>
      <c r="O204" s="193"/>
      <c r="P204" s="193"/>
      <c r="Q204" s="193"/>
      <c r="R204" s="142"/>
      <c r="T204" s="143" t="s">
        <v>5</v>
      </c>
      <c r="U204" s="40" t="s">
        <v>36</v>
      </c>
      <c r="V204" s="144">
        <v>5.7000000000000002E-2</v>
      </c>
      <c r="W204" s="144">
        <f t="shared" si="31"/>
        <v>2.7360000000000002</v>
      </c>
      <c r="X204" s="144">
        <v>1.856E-2</v>
      </c>
      <c r="Y204" s="144">
        <f t="shared" si="32"/>
        <v>0.89088000000000001</v>
      </c>
      <c r="Z204" s="144">
        <v>0</v>
      </c>
      <c r="AA204" s="145">
        <f t="shared" si="33"/>
        <v>0</v>
      </c>
      <c r="AR204" s="18" t="s">
        <v>84</v>
      </c>
      <c r="AT204" s="18" t="s">
        <v>137</v>
      </c>
      <c r="AU204" s="18" t="s">
        <v>78</v>
      </c>
      <c r="AY204" s="18" t="s">
        <v>136</v>
      </c>
      <c r="BE204" s="146">
        <f t="shared" si="34"/>
        <v>0</v>
      </c>
      <c r="BF204" s="146">
        <f t="shared" si="35"/>
        <v>0</v>
      </c>
      <c r="BG204" s="146">
        <f t="shared" si="36"/>
        <v>0</v>
      </c>
      <c r="BH204" s="146">
        <f t="shared" si="37"/>
        <v>0</v>
      </c>
      <c r="BI204" s="146">
        <f t="shared" si="38"/>
        <v>0</v>
      </c>
      <c r="BJ204" s="18" t="s">
        <v>78</v>
      </c>
      <c r="BK204" s="146">
        <f t="shared" si="39"/>
        <v>0</v>
      </c>
      <c r="BL204" s="18" t="s">
        <v>84</v>
      </c>
      <c r="BM204" s="18" t="s">
        <v>430</v>
      </c>
    </row>
    <row r="205" spans="2:65" s="1" customFormat="1" ht="25.5" customHeight="1">
      <c r="B205" s="137"/>
      <c r="C205" s="138" t="s">
        <v>431</v>
      </c>
      <c r="D205" s="138" t="s">
        <v>137</v>
      </c>
      <c r="E205" s="139" t="s">
        <v>432</v>
      </c>
      <c r="F205" s="192" t="s">
        <v>433</v>
      </c>
      <c r="G205" s="192"/>
      <c r="H205" s="192"/>
      <c r="I205" s="192"/>
      <c r="J205" s="140" t="s">
        <v>147</v>
      </c>
      <c r="K205" s="141">
        <v>48</v>
      </c>
      <c r="L205" s="193"/>
      <c r="M205" s="193"/>
      <c r="N205" s="193">
        <f t="shared" si="30"/>
        <v>0</v>
      </c>
      <c r="O205" s="193"/>
      <c r="P205" s="193"/>
      <c r="Q205" s="193"/>
      <c r="R205" s="142"/>
      <c r="T205" s="143" t="s">
        <v>5</v>
      </c>
      <c r="U205" s="40" t="s">
        <v>36</v>
      </c>
      <c r="V205" s="144">
        <v>5.2999999999999999E-2</v>
      </c>
      <c r="W205" s="144">
        <f t="shared" si="31"/>
        <v>2.544</v>
      </c>
      <c r="X205" s="144">
        <v>1E-4</v>
      </c>
      <c r="Y205" s="144">
        <f t="shared" si="32"/>
        <v>4.8000000000000004E-3</v>
      </c>
      <c r="Z205" s="144">
        <v>0</v>
      </c>
      <c r="AA205" s="145">
        <f t="shared" si="33"/>
        <v>0</v>
      </c>
      <c r="AR205" s="18" t="s">
        <v>84</v>
      </c>
      <c r="AT205" s="18" t="s">
        <v>137</v>
      </c>
      <c r="AU205" s="18" t="s">
        <v>78</v>
      </c>
      <c r="AY205" s="18" t="s">
        <v>136</v>
      </c>
      <c r="BE205" s="146">
        <f t="shared" si="34"/>
        <v>0</v>
      </c>
      <c r="BF205" s="146">
        <f t="shared" si="35"/>
        <v>0</v>
      </c>
      <c r="BG205" s="146">
        <f t="shared" si="36"/>
        <v>0</v>
      </c>
      <c r="BH205" s="146">
        <f t="shared" si="37"/>
        <v>0</v>
      </c>
      <c r="BI205" s="146">
        <f t="shared" si="38"/>
        <v>0</v>
      </c>
      <c r="BJ205" s="18" t="s">
        <v>78</v>
      </c>
      <c r="BK205" s="146">
        <f t="shared" si="39"/>
        <v>0</v>
      </c>
      <c r="BL205" s="18" t="s">
        <v>84</v>
      </c>
      <c r="BM205" s="18" t="s">
        <v>434</v>
      </c>
    </row>
    <row r="206" spans="2:65" s="9" customFormat="1" ht="29.85" customHeight="1">
      <c r="B206" s="126"/>
      <c r="C206" s="127"/>
      <c r="D206" s="136" t="s">
        <v>112</v>
      </c>
      <c r="E206" s="136"/>
      <c r="F206" s="136"/>
      <c r="G206" s="136"/>
      <c r="H206" s="136"/>
      <c r="I206" s="136"/>
      <c r="J206" s="136"/>
      <c r="K206" s="136"/>
      <c r="L206" s="136"/>
      <c r="M206" s="136"/>
      <c r="N206" s="200">
        <f>BK206</f>
        <v>0</v>
      </c>
      <c r="O206" s="201"/>
      <c r="P206" s="201"/>
      <c r="Q206" s="201"/>
      <c r="R206" s="129"/>
      <c r="T206" s="130"/>
      <c r="U206" s="127"/>
      <c r="V206" s="127"/>
      <c r="W206" s="131">
        <f>SUM(W207:W218)</f>
        <v>54.958276000000005</v>
      </c>
      <c r="X206" s="127"/>
      <c r="Y206" s="131">
        <f>SUM(Y207:Y218)</f>
        <v>3.7543754800000002</v>
      </c>
      <c r="Z206" s="127"/>
      <c r="AA206" s="132">
        <f>SUM(AA207:AA218)</f>
        <v>0.27825</v>
      </c>
      <c r="AR206" s="133" t="s">
        <v>75</v>
      </c>
      <c r="AT206" s="134" t="s">
        <v>68</v>
      </c>
      <c r="AU206" s="134" t="s">
        <v>75</v>
      </c>
      <c r="AY206" s="133" t="s">
        <v>136</v>
      </c>
      <c r="BK206" s="135">
        <f>SUM(BK207:BK218)</f>
        <v>0</v>
      </c>
    </row>
    <row r="207" spans="2:65" s="1" customFormat="1" ht="38.25" customHeight="1">
      <c r="B207" s="137"/>
      <c r="C207" s="138" t="s">
        <v>435</v>
      </c>
      <c r="D207" s="138" t="s">
        <v>137</v>
      </c>
      <c r="E207" s="139" t="s">
        <v>436</v>
      </c>
      <c r="F207" s="192" t="s">
        <v>437</v>
      </c>
      <c r="G207" s="192"/>
      <c r="H207" s="192"/>
      <c r="I207" s="192"/>
      <c r="J207" s="140" t="s">
        <v>147</v>
      </c>
      <c r="K207" s="141">
        <v>3.48</v>
      </c>
      <c r="L207" s="193"/>
      <c r="M207" s="193"/>
      <c r="N207" s="193">
        <f t="shared" ref="N207:N218" si="40">ROUND(L207*K207,2)</f>
        <v>0</v>
      </c>
      <c r="O207" s="193"/>
      <c r="P207" s="193"/>
      <c r="Q207" s="193"/>
      <c r="R207" s="142"/>
      <c r="T207" s="143" t="s">
        <v>5</v>
      </c>
      <c r="U207" s="40" t="s">
        <v>36</v>
      </c>
      <c r="V207" s="144">
        <v>0.13200000000000001</v>
      </c>
      <c r="W207" s="144">
        <f t="shared" ref="W207:W218" si="41">V207*K207</f>
        <v>0.45936000000000005</v>
      </c>
      <c r="X207" s="144">
        <v>9.8729999999999998E-2</v>
      </c>
      <c r="Y207" s="144">
        <f t="shared" ref="Y207:Y218" si="42">X207*K207</f>
        <v>0.34358040000000001</v>
      </c>
      <c r="Z207" s="144">
        <v>0</v>
      </c>
      <c r="AA207" s="145">
        <f t="shared" ref="AA207:AA218" si="43">Z207*K207</f>
        <v>0</v>
      </c>
      <c r="AR207" s="18" t="s">
        <v>84</v>
      </c>
      <c r="AT207" s="18" t="s">
        <v>137</v>
      </c>
      <c r="AU207" s="18" t="s">
        <v>78</v>
      </c>
      <c r="AY207" s="18" t="s">
        <v>136</v>
      </c>
      <c r="BE207" s="146">
        <f t="shared" ref="BE207:BE218" si="44">IF(U207="základná",N207,0)</f>
        <v>0</v>
      </c>
      <c r="BF207" s="146">
        <f t="shared" ref="BF207:BF218" si="45">IF(U207="znížená",N207,0)</f>
        <v>0</v>
      </c>
      <c r="BG207" s="146">
        <f t="shared" ref="BG207:BG218" si="46">IF(U207="zákl. prenesená",N207,0)</f>
        <v>0</v>
      </c>
      <c r="BH207" s="146">
        <f t="shared" ref="BH207:BH218" si="47">IF(U207="zníž. prenesená",N207,0)</f>
        <v>0</v>
      </c>
      <c r="BI207" s="146">
        <f t="shared" ref="BI207:BI218" si="48">IF(U207="nulová",N207,0)</f>
        <v>0</v>
      </c>
      <c r="BJ207" s="18" t="s">
        <v>78</v>
      </c>
      <c r="BK207" s="146">
        <f t="shared" ref="BK207:BK218" si="49">ROUND(L207*K207,2)</f>
        <v>0</v>
      </c>
      <c r="BL207" s="18" t="s">
        <v>84</v>
      </c>
      <c r="BM207" s="18" t="s">
        <v>438</v>
      </c>
    </row>
    <row r="208" spans="2:65" s="1" customFormat="1" ht="25.5" customHeight="1">
      <c r="B208" s="137"/>
      <c r="C208" s="147" t="s">
        <v>439</v>
      </c>
      <c r="D208" s="147" t="s">
        <v>219</v>
      </c>
      <c r="E208" s="148" t="s">
        <v>440</v>
      </c>
      <c r="F208" s="206" t="s">
        <v>441</v>
      </c>
      <c r="G208" s="206"/>
      <c r="H208" s="206"/>
      <c r="I208" s="206"/>
      <c r="J208" s="149" t="s">
        <v>284</v>
      </c>
      <c r="K208" s="150">
        <v>7</v>
      </c>
      <c r="L208" s="207"/>
      <c r="M208" s="207"/>
      <c r="N208" s="207">
        <f t="shared" si="40"/>
        <v>0</v>
      </c>
      <c r="O208" s="193"/>
      <c r="P208" s="193"/>
      <c r="Q208" s="193"/>
      <c r="R208" s="142"/>
      <c r="T208" s="143" t="s">
        <v>5</v>
      </c>
      <c r="U208" s="40" t="s">
        <v>36</v>
      </c>
      <c r="V208" s="144">
        <v>0</v>
      </c>
      <c r="W208" s="144">
        <f t="shared" si="41"/>
        <v>0</v>
      </c>
      <c r="X208" s="144">
        <v>1.15E-2</v>
      </c>
      <c r="Y208" s="144">
        <f t="shared" si="42"/>
        <v>8.0500000000000002E-2</v>
      </c>
      <c r="Z208" s="144">
        <v>0</v>
      </c>
      <c r="AA208" s="145">
        <f t="shared" si="43"/>
        <v>0</v>
      </c>
      <c r="AR208" s="18" t="s">
        <v>166</v>
      </c>
      <c r="AT208" s="18" t="s">
        <v>219</v>
      </c>
      <c r="AU208" s="18" t="s">
        <v>78</v>
      </c>
      <c r="AY208" s="18" t="s">
        <v>136</v>
      </c>
      <c r="BE208" s="146">
        <f t="shared" si="44"/>
        <v>0</v>
      </c>
      <c r="BF208" s="146">
        <f t="shared" si="45"/>
        <v>0</v>
      </c>
      <c r="BG208" s="146">
        <f t="shared" si="46"/>
        <v>0</v>
      </c>
      <c r="BH208" s="146">
        <f t="shared" si="47"/>
        <v>0</v>
      </c>
      <c r="BI208" s="146">
        <f t="shared" si="48"/>
        <v>0</v>
      </c>
      <c r="BJ208" s="18" t="s">
        <v>78</v>
      </c>
      <c r="BK208" s="146">
        <f t="shared" si="49"/>
        <v>0</v>
      </c>
      <c r="BL208" s="18" t="s">
        <v>84</v>
      </c>
      <c r="BM208" s="18" t="s">
        <v>442</v>
      </c>
    </row>
    <row r="209" spans="2:65" s="1" customFormat="1" ht="38.25" customHeight="1">
      <c r="B209" s="137"/>
      <c r="C209" s="138" t="s">
        <v>443</v>
      </c>
      <c r="D209" s="138" t="s">
        <v>137</v>
      </c>
      <c r="E209" s="139" t="s">
        <v>444</v>
      </c>
      <c r="F209" s="192" t="s">
        <v>445</v>
      </c>
      <c r="G209" s="192"/>
      <c r="H209" s="192"/>
      <c r="I209" s="192"/>
      <c r="J209" s="140" t="s">
        <v>169</v>
      </c>
      <c r="K209" s="141">
        <v>0.312</v>
      </c>
      <c r="L209" s="193"/>
      <c r="M209" s="193"/>
      <c r="N209" s="193">
        <f t="shared" si="40"/>
        <v>0</v>
      </c>
      <c r="O209" s="193"/>
      <c r="P209" s="193"/>
      <c r="Q209" s="193"/>
      <c r="R209" s="142"/>
      <c r="T209" s="143" t="s">
        <v>5</v>
      </c>
      <c r="U209" s="40" t="s">
        <v>36</v>
      </c>
      <c r="V209" s="144">
        <v>1.363</v>
      </c>
      <c r="W209" s="144">
        <f t="shared" si="41"/>
        <v>0.42525600000000002</v>
      </c>
      <c r="X209" s="144">
        <v>2.2010900000000002</v>
      </c>
      <c r="Y209" s="144">
        <f t="shared" si="42"/>
        <v>0.68674008000000009</v>
      </c>
      <c r="Z209" s="144">
        <v>0</v>
      </c>
      <c r="AA209" s="145">
        <f t="shared" si="43"/>
        <v>0</v>
      </c>
      <c r="AR209" s="18" t="s">
        <v>84</v>
      </c>
      <c r="AT209" s="18" t="s">
        <v>137</v>
      </c>
      <c r="AU209" s="18" t="s">
        <v>78</v>
      </c>
      <c r="AY209" s="18" t="s">
        <v>136</v>
      </c>
      <c r="BE209" s="146">
        <f t="shared" si="44"/>
        <v>0</v>
      </c>
      <c r="BF209" s="146">
        <f t="shared" si="45"/>
        <v>0</v>
      </c>
      <c r="BG209" s="146">
        <f t="shared" si="46"/>
        <v>0</v>
      </c>
      <c r="BH209" s="146">
        <f t="shared" si="47"/>
        <v>0</v>
      </c>
      <c r="BI209" s="146">
        <f t="shared" si="48"/>
        <v>0</v>
      </c>
      <c r="BJ209" s="18" t="s">
        <v>78</v>
      </c>
      <c r="BK209" s="146">
        <f t="shared" si="49"/>
        <v>0</v>
      </c>
      <c r="BL209" s="18" t="s">
        <v>84</v>
      </c>
      <c r="BM209" s="18" t="s">
        <v>446</v>
      </c>
    </row>
    <row r="210" spans="2:65" s="1" customFormat="1" ht="25.5" customHeight="1">
      <c r="B210" s="137"/>
      <c r="C210" s="138" t="s">
        <v>447</v>
      </c>
      <c r="D210" s="138" t="s">
        <v>137</v>
      </c>
      <c r="E210" s="139" t="s">
        <v>448</v>
      </c>
      <c r="F210" s="192" t="s">
        <v>449</v>
      </c>
      <c r="G210" s="192"/>
      <c r="H210" s="192"/>
      <c r="I210" s="192"/>
      <c r="J210" s="140" t="s">
        <v>147</v>
      </c>
      <c r="K210" s="141">
        <v>20.5</v>
      </c>
      <c r="L210" s="193"/>
      <c r="M210" s="193"/>
      <c r="N210" s="193">
        <f t="shared" si="40"/>
        <v>0</v>
      </c>
      <c r="O210" s="193"/>
      <c r="P210" s="193"/>
      <c r="Q210" s="193"/>
      <c r="R210" s="142"/>
      <c r="T210" s="143" t="s">
        <v>5</v>
      </c>
      <c r="U210" s="40" t="s">
        <v>36</v>
      </c>
      <c r="V210" s="144">
        <v>0.185</v>
      </c>
      <c r="W210" s="144">
        <f t="shared" si="41"/>
        <v>3.7925</v>
      </c>
      <c r="X210" s="144">
        <v>4.2520000000000002E-2</v>
      </c>
      <c r="Y210" s="144">
        <f t="shared" si="42"/>
        <v>0.8716600000000001</v>
      </c>
      <c r="Z210" s="144">
        <v>0</v>
      </c>
      <c r="AA210" s="145">
        <f t="shared" si="43"/>
        <v>0</v>
      </c>
      <c r="AR210" s="18" t="s">
        <v>84</v>
      </c>
      <c r="AT210" s="18" t="s">
        <v>137</v>
      </c>
      <c r="AU210" s="18" t="s">
        <v>78</v>
      </c>
      <c r="AY210" s="18" t="s">
        <v>136</v>
      </c>
      <c r="BE210" s="146">
        <f t="shared" si="44"/>
        <v>0</v>
      </c>
      <c r="BF210" s="146">
        <f t="shared" si="45"/>
        <v>0</v>
      </c>
      <c r="BG210" s="146">
        <f t="shared" si="46"/>
        <v>0</v>
      </c>
      <c r="BH210" s="146">
        <f t="shared" si="47"/>
        <v>0</v>
      </c>
      <c r="BI210" s="146">
        <f t="shared" si="48"/>
        <v>0</v>
      </c>
      <c r="BJ210" s="18" t="s">
        <v>78</v>
      </c>
      <c r="BK210" s="146">
        <f t="shared" si="49"/>
        <v>0</v>
      </c>
      <c r="BL210" s="18" t="s">
        <v>84</v>
      </c>
      <c r="BM210" s="18" t="s">
        <v>450</v>
      </c>
    </row>
    <row r="211" spans="2:65" s="1" customFormat="1" ht="25.5" customHeight="1">
      <c r="B211" s="137"/>
      <c r="C211" s="138" t="s">
        <v>451</v>
      </c>
      <c r="D211" s="138" t="s">
        <v>137</v>
      </c>
      <c r="E211" s="139" t="s">
        <v>452</v>
      </c>
      <c r="F211" s="192" t="s">
        <v>453</v>
      </c>
      <c r="G211" s="192"/>
      <c r="H211" s="192"/>
      <c r="I211" s="192"/>
      <c r="J211" s="140" t="s">
        <v>147</v>
      </c>
      <c r="K211" s="141">
        <v>20.5</v>
      </c>
      <c r="L211" s="193"/>
      <c r="M211" s="193"/>
      <c r="N211" s="193">
        <f t="shared" si="40"/>
        <v>0</v>
      </c>
      <c r="O211" s="193"/>
      <c r="P211" s="193"/>
      <c r="Q211" s="193"/>
      <c r="R211" s="142"/>
      <c r="T211" s="143" t="s">
        <v>5</v>
      </c>
      <c r="U211" s="40" t="s">
        <v>36</v>
      </c>
      <c r="V211" s="144">
        <v>0.47899999999999998</v>
      </c>
      <c r="W211" s="144">
        <f t="shared" si="41"/>
        <v>9.8194999999999997</v>
      </c>
      <c r="X211" s="144">
        <v>8.5190000000000002E-2</v>
      </c>
      <c r="Y211" s="144">
        <f t="shared" si="42"/>
        <v>1.7463950000000001</v>
      </c>
      <c r="Z211" s="144">
        <v>0</v>
      </c>
      <c r="AA211" s="145">
        <f t="shared" si="43"/>
        <v>0</v>
      </c>
      <c r="AR211" s="18" t="s">
        <v>84</v>
      </c>
      <c r="AT211" s="18" t="s">
        <v>137</v>
      </c>
      <c r="AU211" s="18" t="s">
        <v>78</v>
      </c>
      <c r="AY211" s="18" t="s">
        <v>136</v>
      </c>
      <c r="BE211" s="146">
        <f t="shared" si="44"/>
        <v>0</v>
      </c>
      <c r="BF211" s="146">
        <f t="shared" si="45"/>
        <v>0</v>
      </c>
      <c r="BG211" s="146">
        <f t="shared" si="46"/>
        <v>0</v>
      </c>
      <c r="BH211" s="146">
        <f t="shared" si="47"/>
        <v>0</v>
      </c>
      <c r="BI211" s="146">
        <f t="shared" si="48"/>
        <v>0</v>
      </c>
      <c r="BJ211" s="18" t="s">
        <v>78</v>
      </c>
      <c r="BK211" s="146">
        <f t="shared" si="49"/>
        <v>0</v>
      </c>
      <c r="BL211" s="18" t="s">
        <v>84</v>
      </c>
      <c r="BM211" s="18" t="s">
        <v>454</v>
      </c>
    </row>
    <row r="212" spans="2:65" s="1" customFormat="1" ht="38.25" customHeight="1">
      <c r="B212" s="137"/>
      <c r="C212" s="138" t="s">
        <v>455</v>
      </c>
      <c r="D212" s="138" t="s">
        <v>137</v>
      </c>
      <c r="E212" s="139" t="s">
        <v>456</v>
      </c>
      <c r="F212" s="192" t="s">
        <v>457</v>
      </c>
      <c r="G212" s="192"/>
      <c r="H212" s="192"/>
      <c r="I212" s="192"/>
      <c r="J212" s="140" t="s">
        <v>147</v>
      </c>
      <c r="K212" s="141">
        <v>3.75</v>
      </c>
      <c r="L212" s="193"/>
      <c r="M212" s="193"/>
      <c r="N212" s="193">
        <f t="shared" si="40"/>
        <v>0</v>
      </c>
      <c r="O212" s="193"/>
      <c r="P212" s="193"/>
      <c r="Q212" s="193"/>
      <c r="R212" s="142"/>
      <c r="T212" s="143" t="s">
        <v>5</v>
      </c>
      <c r="U212" s="40" t="s">
        <v>36</v>
      </c>
      <c r="V212" s="144">
        <v>0.60599999999999998</v>
      </c>
      <c r="W212" s="144">
        <f t="shared" si="41"/>
        <v>2.2725</v>
      </c>
      <c r="X212" s="144">
        <v>0</v>
      </c>
      <c r="Y212" s="144">
        <f t="shared" si="42"/>
        <v>0</v>
      </c>
      <c r="Z212" s="144">
        <v>7.0000000000000007E-2</v>
      </c>
      <c r="AA212" s="145">
        <f t="shared" si="43"/>
        <v>0.26250000000000001</v>
      </c>
      <c r="AR212" s="18" t="s">
        <v>84</v>
      </c>
      <c r="AT212" s="18" t="s">
        <v>137</v>
      </c>
      <c r="AU212" s="18" t="s">
        <v>78</v>
      </c>
      <c r="AY212" s="18" t="s">
        <v>136</v>
      </c>
      <c r="BE212" s="146">
        <f t="shared" si="44"/>
        <v>0</v>
      </c>
      <c r="BF212" s="146">
        <f t="shared" si="45"/>
        <v>0</v>
      </c>
      <c r="BG212" s="146">
        <f t="shared" si="46"/>
        <v>0</v>
      </c>
      <c r="BH212" s="146">
        <f t="shared" si="47"/>
        <v>0</v>
      </c>
      <c r="BI212" s="146">
        <f t="shared" si="48"/>
        <v>0</v>
      </c>
      <c r="BJ212" s="18" t="s">
        <v>78</v>
      </c>
      <c r="BK212" s="146">
        <f t="shared" si="49"/>
        <v>0</v>
      </c>
      <c r="BL212" s="18" t="s">
        <v>84</v>
      </c>
      <c r="BM212" s="18" t="s">
        <v>458</v>
      </c>
    </row>
    <row r="213" spans="2:65" s="1" customFormat="1" ht="38.25" customHeight="1">
      <c r="B213" s="137"/>
      <c r="C213" s="138" t="s">
        <v>459</v>
      </c>
      <c r="D213" s="138" t="s">
        <v>137</v>
      </c>
      <c r="E213" s="139" t="s">
        <v>460</v>
      </c>
      <c r="F213" s="192" t="s">
        <v>461</v>
      </c>
      <c r="G213" s="192"/>
      <c r="H213" s="192"/>
      <c r="I213" s="192"/>
      <c r="J213" s="140" t="s">
        <v>462</v>
      </c>
      <c r="K213" s="141">
        <v>75</v>
      </c>
      <c r="L213" s="193"/>
      <c r="M213" s="193"/>
      <c r="N213" s="193">
        <f t="shared" si="40"/>
        <v>0</v>
      </c>
      <c r="O213" s="193"/>
      <c r="P213" s="193"/>
      <c r="Q213" s="193"/>
      <c r="R213" s="142"/>
      <c r="T213" s="143" t="s">
        <v>5</v>
      </c>
      <c r="U213" s="40" t="s">
        <v>36</v>
      </c>
      <c r="V213" s="144">
        <v>1.626E-2</v>
      </c>
      <c r="W213" s="144">
        <f t="shared" si="41"/>
        <v>1.2195</v>
      </c>
      <c r="X213" s="144">
        <v>3.4000000000000002E-4</v>
      </c>
      <c r="Y213" s="144">
        <f t="shared" si="42"/>
        <v>2.5500000000000002E-2</v>
      </c>
      <c r="Z213" s="144">
        <v>2.1000000000000001E-4</v>
      </c>
      <c r="AA213" s="145">
        <f t="shared" si="43"/>
        <v>1.575E-2</v>
      </c>
      <c r="AR213" s="18" t="s">
        <v>84</v>
      </c>
      <c r="AT213" s="18" t="s">
        <v>137</v>
      </c>
      <c r="AU213" s="18" t="s">
        <v>78</v>
      </c>
      <c r="AY213" s="18" t="s">
        <v>136</v>
      </c>
      <c r="BE213" s="146">
        <f t="shared" si="44"/>
        <v>0</v>
      </c>
      <c r="BF213" s="146">
        <f t="shared" si="45"/>
        <v>0</v>
      </c>
      <c r="BG213" s="146">
        <f t="shared" si="46"/>
        <v>0</v>
      </c>
      <c r="BH213" s="146">
        <f t="shared" si="47"/>
        <v>0</v>
      </c>
      <c r="BI213" s="146">
        <f t="shared" si="48"/>
        <v>0</v>
      </c>
      <c r="BJ213" s="18" t="s">
        <v>78</v>
      </c>
      <c r="BK213" s="146">
        <f t="shared" si="49"/>
        <v>0</v>
      </c>
      <c r="BL213" s="18" t="s">
        <v>84</v>
      </c>
      <c r="BM213" s="18" t="s">
        <v>463</v>
      </c>
    </row>
    <row r="214" spans="2:65" s="1" customFormat="1" ht="38.25" customHeight="1">
      <c r="B214" s="137"/>
      <c r="C214" s="138" t="s">
        <v>464</v>
      </c>
      <c r="D214" s="138" t="s">
        <v>137</v>
      </c>
      <c r="E214" s="139" t="s">
        <v>465</v>
      </c>
      <c r="F214" s="192" t="s">
        <v>466</v>
      </c>
      <c r="G214" s="192"/>
      <c r="H214" s="192"/>
      <c r="I214" s="192"/>
      <c r="J214" s="140" t="s">
        <v>222</v>
      </c>
      <c r="K214" s="141">
        <v>15.372</v>
      </c>
      <c r="L214" s="193"/>
      <c r="M214" s="193"/>
      <c r="N214" s="193">
        <f t="shared" si="40"/>
        <v>0</v>
      </c>
      <c r="O214" s="193"/>
      <c r="P214" s="193"/>
      <c r="Q214" s="193"/>
      <c r="R214" s="142"/>
      <c r="T214" s="143" t="s">
        <v>5</v>
      </c>
      <c r="U214" s="40" t="s">
        <v>36</v>
      </c>
      <c r="V214" s="144">
        <v>0.88200000000000001</v>
      </c>
      <c r="W214" s="144">
        <f t="shared" si="41"/>
        <v>13.558104</v>
      </c>
      <c r="X214" s="144">
        <v>0</v>
      </c>
      <c r="Y214" s="144">
        <f t="shared" si="42"/>
        <v>0</v>
      </c>
      <c r="Z214" s="144">
        <v>0</v>
      </c>
      <c r="AA214" s="145">
        <f t="shared" si="43"/>
        <v>0</v>
      </c>
      <c r="AR214" s="18" t="s">
        <v>84</v>
      </c>
      <c r="AT214" s="18" t="s">
        <v>137</v>
      </c>
      <c r="AU214" s="18" t="s">
        <v>78</v>
      </c>
      <c r="AY214" s="18" t="s">
        <v>136</v>
      </c>
      <c r="BE214" s="146">
        <f t="shared" si="44"/>
        <v>0</v>
      </c>
      <c r="BF214" s="146">
        <f t="shared" si="45"/>
        <v>0</v>
      </c>
      <c r="BG214" s="146">
        <f t="shared" si="46"/>
        <v>0</v>
      </c>
      <c r="BH214" s="146">
        <f t="shared" si="47"/>
        <v>0</v>
      </c>
      <c r="BI214" s="146">
        <f t="shared" si="48"/>
        <v>0</v>
      </c>
      <c r="BJ214" s="18" t="s">
        <v>78</v>
      </c>
      <c r="BK214" s="146">
        <f t="shared" si="49"/>
        <v>0</v>
      </c>
      <c r="BL214" s="18" t="s">
        <v>84</v>
      </c>
      <c r="BM214" s="18" t="s">
        <v>467</v>
      </c>
    </row>
    <row r="215" spans="2:65" s="1" customFormat="1" ht="25.5" customHeight="1">
      <c r="B215" s="137"/>
      <c r="C215" s="138" t="s">
        <v>468</v>
      </c>
      <c r="D215" s="138" t="s">
        <v>137</v>
      </c>
      <c r="E215" s="139" t="s">
        <v>469</v>
      </c>
      <c r="F215" s="192" t="s">
        <v>470</v>
      </c>
      <c r="G215" s="192"/>
      <c r="H215" s="192"/>
      <c r="I215" s="192"/>
      <c r="J215" s="140" t="s">
        <v>222</v>
      </c>
      <c r="K215" s="141">
        <v>15.372</v>
      </c>
      <c r="L215" s="193"/>
      <c r="M215" s="193"/>
      <c r="N215" s="193">
        <f t="shared" si="40"/>
        <v>0</v>
      </c>
      <c r="O215" s="193"/>
      <c r="P215" s="193"/>
      <c r="Q215" s="193"/>
      <c r="R215" s="142"/>
      <c r="T215" s="143" t="s">
        <v>5</v>
      </c>
      <c r="U215" s="40" t="s">
        <v>36</v>
      </c>
      <c r="V215" s="144">
        <v>0.59799999999999998</v>
      </c>
      <c r="W215" s="144">
        <f t="shared" si="41"/>
        <v>9.192456</v>
      </c>
      <c r="X215" s="144">
        <v>0</v>
      </c>
      <c r="Y215" s="144">
        <f t="shared" si="42"/>
        <v>0</v>
      </c>
      <c r="Z215" s="144">
        <v>0</v>
      </c>
      <c r="AA215" s="145">
        <f t="shared" si="43"/>
        <v>0</v>
      </c>
      <c r="AR215" s="18" t="s">
        <v>84</v>
      </c>
      <c r="AT215" s="18" t="s">
        <v>137</v>
      </c>
      <c r="AU215" s="18" t="s">
        <v>78</v>
      </c>
      <c r="AY215" s="18" t="s">
        <v>136</v>
      </c>
      <c r="BE215" s="146">
        <f t="shared" si="44"/>
        <v>0</v>
      </c>
      <c r="BF215" s="146">
        <f t="shared" si="45"/>
        <v>0</v>
      </c>
      <c r="BG215" s="146">
        <f t="shared" si="46"/>
        <v>0</v>
      </c>
      <c r="BH215" s="146">
        <f t="shared" si="47"/>
        <v>0</v>
      </c>
      <c r="BI215" s="146">
        <f t="shared" si="48"/>
        <v>0</v>
      </c>
      <c r="BJ215" s="18" t="s">
        <v>78</v>
      </c>
      <c r="BK215" s="146">
        <f t="shared" si="49"/>
        <v>0</v>
      </c>
      <c r="BL215" s="18" t="s">
        <v>84</v>
      </c>
      <c r="BM215" s="18" t="s">
        <v>471</v>
      </c>
    </row>
    <row r="216" spans="2:65" s="1" customFormat="1" ht="25.5" customHeight="1">
      <c r="B216" s="137"/>
      <c r="C216" s="138" t="s">
        <v>472</v>
      </c>
      <c r="D216" s="138" t="s">
        <v>137</v>
      </c>
      <c r="E216" s="139" t="s">
        <v>473</v>
      </c>
      <c r="F216" s="192" t="s">
        <v>474</v>
      </c>
      <c r="G216" s="192"/>
      <c r="H216" s="192"/>
      <c r="I216" s="192"/>
      <c r="J216" s="140" t="s">
        <v>222</v>
      </c>
      <c r="K216" s="141">
        <v>76.86</v>
      </c>
      <c r="L216" s="193"/>
      <c r="M216" s="193"/>
      <c r="N216" s="193">
        <f t="shared" si="40"/>
        <v>0</v>
      </c>
      <c r="O216" s="193"/>
      <c r="P216" s="193"/>
      <c r="Q216" s="193"/>
      <c r="R216" s="142"/>
      <c r="T216" s="143" t="s">
        <v>5</v>
      </c>
      <c r="U216" s="40" t="s">
        <v>36</v>
      </c>
      <c r="V216" s="144">
        <v>7.0000000000000001E-3</v>
      </c>
      <c r="W216" s="144">
        <f t="shared" si="41"/>
        <v>0.53802000000000005</v>
      </c>
      <c r="X216" s="144">
        <v>0</v>
      </c>
      <c r="Y216" s="144">
        <f t="shared" si="42"/>
        <v>0</v>
      </c>
      <c r="Z216" s="144">
        <v>0</v>
      </c>
      <c r="AA216" s="145">
        <f t="shared" si="43"/>
        <v>0</v>
      </c>
      <c r="AR216" s="18" t="s">
        <v>84</v>
      </c>
      <c r="AT216" s="18" t="s">
        <v>137</v>
      </c>
      <c r="AU216" s="18" t="s">
        <v>78</v>
      </c>
      <c r="AY216" s="18" t="s">
        <v>136</v>
      </c>
      <c r="BE216" s="146">
        <f t="shared" si="44"/>
        <v>0</v>
      </c>
      <c r="BF216" s="146">
        <f t="shared" si="45"/>
        <v>0</v>
      </c>
      <c r="BG216" s="146">
        <f t="shared" si="46"/>
        <v>0</v>
      </c>
      <c r="BH216" s="146">
        <f t="shared" si="47"/>
        <v>0</v>
      </c>
      <c r="BI216" s="146">
        <f t="shared" si="48"/>
        <v>0</v>
      </c>
      <c r="BJ216" s="18" t="s">
        <v>78</v>
      </c>
      <c r="BK216" s="146">
        <f t="shared" si="49"/>
        <v>0</v>
      </c>
      <c r="BL216" s="18" t="s">
        <v>84</v>
      </c>
      <c r="BM216" s="18" t="s">
        <v>475</v>
      </c>
    </row>
    <row r="217" spans="2:65" s="1" customFormat="1" ht="25.5" customHeight="1">
      <c r="B217" s="137"/>
      <c r="C217" s="138" t="s">
        <v>476</v>
      </c>
      <c r="D217" s="138" t="s">
        <v>137</v>
      </c>
      <c r="E217" s="139" t="s">
        <v>477</v>
      </c>
      <c r="F217" s="192" t="s">
        <v>478</v>
      </c>
      <c r="G217" s="192"/>
      <c r="H217" s="192"/>
      <c r="I217" s="192"/>
      <c r="J217" s="140" t="s">
        <v>222</v>
      </c>
      <c r="K217" s="141">
        <v>15.372</v>
      </c>
      <c r="L217" s="193"/>
      <c r="M217" s="193"/>
      <c r="N217" s="193">
        <f t="shared" si="40"/>
        <v>0</v>
      </c>
      <c r="O217" s="193"/>
      <c r="P217" s="193"/>
      <c r="Q217" s="193"/>
      <c r="R217" s="142"/>
      <c r="T217" s="143" t="s">
        <v>5</v>
      </c>
      <c r="U217" s="40" t="s">
        <v>36</v>
      </c>
      <c r="V217" s="144">
        <v>0.89</v>
      </c>
      <c r="W217" s="144">
        <f t="shared" si="41"/>
        <v>13.68108</v>
      </c>
      <c r="X217" s="144">
        <v>0</v>
      </c>
      <c r="Y217" s="144">
        <f t="shared" si="42"/>
        <v>0</v>
      </c>
      <c r="Z217" s="144">
        <v>0</v>
      </c>
      <c r="AA217" s="145">
        <f t="shared" si="43"/>
        <v>0</v>
      </c>
      <c r="AR217" s="18" t="s">
        <v>84</v>
      </c>
      <c r="AT217" s="18" t="s">
        <v>137</v>
      </c>
      <c r="AU217" s="18" t="s">
        <v>78</v>
      </c>
      <c r="AY217" s="18" t="s">
        <v>136</v>
      </c>
      <c r="BE217" s="146">
        <f t="shared" si="44"/>
        <v>0</v>
      </c>
      <c r="BF217" s="146">
        <f t="shared" si="45"/>
        <v>0</v>
      </c>
      <c r="BG217" s="146">
        <f t="shared" si="46"/>
        <v>0</v>
      </c>
      <c r="BH217" s="146">
        <f t="shared" si="47"/>
        <v>0</v>
      </c>
      <c r="BI217" s="146">
        <f t="shared" si="48"/>
        <v>0</v>
      </c>
      <c r="BJ217" s="18" t="s">
        <v>78</v>
      </c>
      <c r="BK217" s="146">
        <f t="shared" si="49"/>
        <v>0</v>
      </c>
      <c r="BL217" s="18" t="s">
        <v>84</v>
      </c>
      <c r="BM217" s="18" t="s">
        <v>479</v>
      </c>
    </row>
    <row r="218" spans="2:65" s="1" customFormat="1" ht="25.5" customHeight="1">
      <c r="B218" s="137"/>
      <c r="C218" s="138" t="s">
        <v>480</v>
      </c>
      <c r="D218" s="138" t="s">
        <v>137</v>
      </c>
      <c r="E218" s="139" t="s">
        <v>481</v>
      </c>
      <c r="F218" s="192" t="s">
        <v>482</v>
      </c>
      <c r="G218" s="192"/>
      <c r="H218" s="192"/>
      <c r="I218" s="192"/>
      <c r="J218" s="140" t="s">
        <v>222</v>
      </c>
      <c r="K218" s="141">
        <v>15.372</v>
      </c>
      <c r="L218" s="193"/>
      <c r="M218" s="193"/>
      <c r="N218" s="193">
        <f t="shared" si="40"/>
        <v>0</v>
      </c>
      <c r="O218" s="193"/>
      <c r="P218" s="193"/>
      <c r="Q218" s="193"/>
      <c r="R218" s="142"/>
      <c r="T218" s="143" t="s">
        <v>5</v>
      </c>
      <c r="U218" s="40" t="s">
        <v>36</v>
      </c>
      <c r="V218" s="144">
        <v>0</v>
      </c>
      <c r="W218" s="144">
        <f t="shared" si="41"/>
        <v>0</v>
      </c>
      <c r="X218" s="144">
        <v>0</v>
      </c>
      <c r="Y218" s="144">
        <f t="shared" si="42"/>
        <v>0</v>
      </c>
      <c r="Z218" s="144">
        <v>0</v>
      </c>
      <c r="AA218" s="145">
        <f t="shared" si="43"/>
        <v>0</v>
      </c>
      <c r="AR218" s="18" t="s">
        <v>84</v>
      </c>
      <c r="AT218" s="18" t="s">
        <v>137</v>
      </c>
      <c r="AU218" s="18" t="s">
        <v>78</v>
      </c>
      <c r="AY218" s="18" t="s">
        <v>136</v>
      </c>
      <c r="BE218" s="146">
        <f t="shared" si="44"/>
        <v>0</v>
      </c>
      <c r="BF218" s="146">
        <f t="shared" si="45"/>
        <v>0</v>
      </c>
      <c r="BG218" s="146">
        <f t="shared" si="46"/>
        <v>0</v>
      </c>
      <c r="BH218" s="146">
        <f t="shared" si="47"/>
        <v>0</v>
      </c>
      <c r="BI218" s="146">
        <f t="shared" si="48"/>
        <v>0</v>
      </c>
      <c r="BJ218" s="18" t="s">
        <v>78</v>
      </c>
      <c r="BK218" s="146">
        <f t="shared" si="49"/>
        <v>0</v>
      </c>
      <c r="BL218" s="18" t="s">
        <v>84</v>
      </c>
      <c r="BM218" s="18" t="s">
        <v>483</v>
      </c>
    </row>
    <row r="219" spans="2:65" s="9" customFormat="1" ht="29.85" customHeight="1">
      <c r="B219" s="126"/>
      <c r="C219" s="127"/>
      <c r="D219" s="136" t="s">
        <v>113</v>
      </c>
      <c r="E219" s="136"/>
      <c r="F219" s="136"/>
      <c r="G219" s="136"/>
      <c r="H219" s="136"/>
      <c r="I219" s="136"/>
      <c r="J219" s="136"/>
      <c r="K219" s="136"/>
      <c r="L219" s="136"/>
      <c r="M219" s="136"/>
      <c r="N219" s="200">
        <f>BK219</f>
        <v>0</v>
      </c>
      <c r="O219" s="201"/>
      <c r="P219" s="201"/>
      <c r="Q219" s="201"/>
      <c r="R219" s="129"/>
      <c r="T219" s="130"/>
      <c r="U219" s="127"/>
      <c r="V219" s="127"/>
      <c r="W219" s="131">
        <f>W220</f>
        <v>262.76780600000001</v>
      </c>
      <c r="X219" s="127"/>
      <c r="Y219" s="131">
        <f>Y220</f>
        <v>0</v>
      </c>
      <c r="Z219" s="127"/>
      <c r="AA219" s="132">
        <f>AA220</f>
        <v>0</v>
      </c>
      <c r="AR219" s="133" t="s">
        <v>75</v>
      </c>
      <c r="AT219" s="134" t="s">
        <v>68</v>
      </c>
      <c r="AU219" s="134" t="s">
        <v>75</v>
      </c>
      <c r="AY219" s="133" t="s">
        <v>136</v>
      </c>
      <c r="BK219" s="135">
        <f>BK220</f>
        <v>0</v>
      </c>
    </row>
    <row r="220" spans="2:65" s="1" customFormat="1" ht="38.25" customHeight="1">
      <c r="B220" s="137"/>
      <c r="C220" s="138" t="s">
        <v>484</v>
      </c>
      <c r="D220" s="138" t="s">
        <v>137</v>
      </c>
      <c r="E220" s="139" t="s">
        <v>485</v>
      </c>
      <c r="F220" s="192" t="s">
        <v>486</v>
      </c>
      <c r="G220" s="192"/>
      <c r="H220" s="192"/>
      <c r="I220" s="192"/>
      <c r="J220" s="140" t="s">
        <v>222</v>
      </c>
      <c r="K220" s="141">
        <v>203.85400000000001</v>
      </c>
      <c r="L220" s="193"/>
      <c r="M220" s="193"/>
      <c r="N220" s="193">
        <f>ROUND(L220*K220,2)</f>
        <v>0</v>
      </c>
      <c r="O220" s="193"/>
      <c r="P220" s="193"/>
      <c r="Q220" s="193"/>
      <c r="R220" s="142"/>
      <c r="T220" s="143" t="s">
        <v>5</v>
      </c>
      <c r="U220" s="40" t="s">
        <v>36</v>
      </c>
      <c r="V220" s="144">
        <v>1.2889999999999999</v>
      </c>
      <c r="W220" s="144">
        <f>V220*K220</f>
        <v>262.76780600000001</v>
      </c>
      <c r="X220" s="144">
        <v>0</v>
      </c>
      <c r="Y220" s="144">
        <f>X220*K220</f>
        <v>0</v>
      </c>
      <c r="Z220" s="144">
        <v>0</v>
      </c>
      <c r="AA220" s="145">
        <f>Z220*K220</f>
        <v>0</v>
      </c>
      <c r="AR220" s="18" t="s">
        <v>84</v>
      </c>
      <c r="AT220" s="18" t="s">
        <v>137</v>
      </c>
      <c r="AU220" s="18" t="s">
        <v>78</v>
      </c>
      <c r="AY220" s="18" t="s">
        <v>136</v>
      </c>
      <c r="BE220" s="146">
        <f>IF(U220="základná",N220,0)</f>
        <v>0</v>
      </c>
      <c r="BF220" s="146">
        <f>IF(U220="znížená",N220,0)</f>
        <v>0</v>
      </c>
      <c r="BG220" s="146">
        <f>IF(U220="zákl. prenesená",N220,0)</f>
        <v>0</v>
      </c>
      <c r="BH220" s="146">
        <f>IF(U220="zníž. prenesená",N220,0)</f>
        <v>0</v>
      </c>
      <c r="BI220" s="146">
        <f>IF(U220="nulová",N220,0)</f>
        <v>0</v>
      </c>
      <c r="BJ220" s="18" t="s">
        <v>78</v>
      </c>
      <c r="BK220" s="146">
        <f>ROUND(L220*K220,2)</f>
        <v>0</v>
      </c>
      <c r="BL220" s="18" t="s">
        <v>84</v>
      </c>
      <c r="BM220" s="18" t="s">
        <v>487</v>
      </c>
    </row>
    <row r="221" spans="2:65" s="9" customFormat="1" ht="37.35" customHeight="1">
      <c r="B221" s="126"/>
      <c r="C221" s="127"/>
      <c r="D221" s="128" t="s">
        <v>114</v>
      </c>
      <c r="E221" s="128"/>
      <c r="F221" s="128"/>
      <c r="G221" s="128"/>
      <c r="H221" s="128"/>
      <c r="I221" s="128"/>
      <c r="J221" s="128"/>
      <c r="K221" s="128"/>
      <c r="L221" s="128"/>
      <c r="M221" s="128"/>
      <c r="N221" s="202">
        <f>BK221</f>
        <v>0</v>
      </c>
      <c r="O221" s="203"/>
      <c r="P221" s="203"/>
      <c r="Q221" s="203"/>
      <c r="R221" s="129"/>
      <c r="T221" s="130"/>
      <c r="U221" s="127"/>
      <c r="V221" s="127"/>
      <c r="W221" s="131">
        <f>W222+W236+W242</f>
        <v>459.26008250000001</v>
      </c>
      <c r="X221" s="127"/>
      <c r="Y221" s="131">
        <f>Y222+Y236+Y242</f>
        <v>10.07390232</v>
      </c>
      <c r="Z221" s="127"/>
      <c r="AA221" s="132">
        <f>AA222+AA236+AA242</f>
        <v>0.54695899999999997</v>
      </c>
      <c r="AR221" s="133" t="s">
        <v>78</v>
      </c>
      <c r="AT221" s="134" t="s">
        <v>68</v>
      </c>
      <c r="AU221" s="134" t="s">
        <v>69</v>
      </c>
      <c r="AY221" s="133" t="s">
        <v>136</v>
      </c>
      <c r="BK221" s="135">
        <f>BK222+BK236+BK242</f>
        <v>0</v>
      </c>
    </row>
    <row r="222" spans="2:65" s="9" customFormat="1" ht="19.899999999999999" customHeight="1">
      <c r="B222" s="126"/>
      <c r="C222" s="127"/>
      <c r="D222" s="136" t="s">
        <v>115</v>
      </c>
      <c r="E222" s="136"/>
      <c r="F222" s="136"/>
      <c r="G222" s="136"/>
      <c r="H222" s="136"/>
      <c r="I222" s="136"/>
      <c r="J222" s="136"/>
      <c r="K222" s="136"/>
      <c r="L222" s="136"/>
      <c r="M222" s="136"/>
      <c r="N222" s="198">
        <f>BK222</f>
        <v>0</v>
      </c>
      <c r="O222" s="199"/>
      <c r="P222" s="199"/>
      <c r="Q222" s="199"/>
      <c r="R222" s="129"/>
      <c r="T222" s="130"/>
      <c r="U222" s="127"/>
      <c r="V222" s="127"/>
      <c r="W222" s="131">
        <f>SUM(W223:W235)</f>
        <v>160.4405385</v>
      </c>
      <c r="X222" s="127"/>
      <c r="Y222" s="131">
        <f>SUM(Y223:Y235)</f>
        <v>1.8730082700000001</v>
      </c>
      <c r="Z222" s="127"/>
      <c r="AA222" s="132">
        <f>SUM(AA223:AA235)</f>
        <v>0</v>
      </c>
      <c r="AR222" s="133" t="s">
        <v>78</v>
      </c>
      <c r="AT222" s="134" t="s">
        <v>68</v>
      </c>
      <c r="AU222" s="134" t="s">
        <v>75</v>
      </c>
      <c r="AY222" s="133" t="s">
        <v>136</v>
      </c>
      <c r="BK222" s="135">
        <f>SUM(BK223:BK235)</f>
        <v>0</v>
      </c>
    </row>
    <row r="223" spans="2:65" s="1" customFormat="1" ht="25.5" customHeight="1">
      <c r="B223" s="137"/>
      <c r="C223" s="138" t="s">
        <v>488</v>
      </c>
      <c r="D223" s="138" t="s">
        <v>137</v>
      </c>
      <c r="E223" s="139" t="s">
        <v>489</v>
      </c>
      <c r="F223" s="192" t="s">
        <v>490</v>
      </c>
      <c r="G223" s="192"/>
      <c r="H223" s="192"/>
      <c r="I223" s="192"/>
      <c r="J223" s="140" t="s">
        <v>140</v>
      </c>
      <c r="K223" s="141">
        <v>540.95000000000005</v>
      </c>
      <c r="L223" s="193"/>
      <c r="M223" s="193"/>
      <c r="N223" s="193">
        <f t="shared" ref="N223:N235" si="50">ROUND(L223*K223,2)</f>
        <v>0</v>
      </c>
      <c r="O223" s="193"/>
      <c r="P223" s="193"/>
      <c r="Q223" s="193"/>
      <c r="R223" s="142"/>
      <c r="T223" s="143" t="s">
        <v>5</v>
      </c>
      <c r="U223" s="40" t="s">
        <v>36</v>
      </c>
      <c r="V223" s="144">
        <v>4.002E-2</v>
      </c>
      <c r="W223" s="144">
        <f t="shared" ref="W223:W235" si="51">V223*K223</f>
        <v>21.648819000000003</v>
      </c>
      <c r="X223" s="144">
        <v>0</v>
      </c>
      <c r="Y223" s="144">
        <f t="shared" ref="Y223:Y235" si="52">X223*K223</f>
        <v>0</v>
      </c>
      <c r="Z223" s="144">
        <v>0</v>
      </c>
      <c r="AA223" s="145">
        <f t="shared" ref="AA223:AA235" si="53">Z223*K223</f>
        <v>0</v>
      </c>
      <c r="AR223" s="18" t="s">
        <v>199</v>
      </c>
      <c r="AT223" s="18" t="s">
        <v>137</v>
      </c>
      <c r="AU223" s="18" t="s">
        <v>78</v>
      </c>
      <c r="AY223" s="18" t="s">
        <v>136</v>
      </c>
      <c r="BE223" s="146">
        <f t="shared" ref="BE223:BE235" si="54">IF(U223="základná",N223,0)</f>
        <v>0</v>
      </c>
      <c r="BF223" s="146">
        <f t="shared" ref="BF223:BF235" si="55">IF(U223="znížená",N223,0)</f>
        <v>0</v>
      </c>
      <c r="BG223" s="146">
        <f t="shared" ref="BG223:BG235" si="56">IF(U223="zákl. prenesená",N223,0)</f>
        <v>0</v>
      </c>
      <c r="BH223" s="146">
        <f t="shared" ref="BH223:BH235" si="57">IF(U223="zníž. prenesená",N223,0)</f>
        <v>0</v>
      </c>
      <c r="BI223" s="146">
        <f t="shared" ref="BI223:BI235" si="58">IF(U223="nulová",N223,0)</f>
        <v>0</v>
      </c>
      <c r="BJ223" s="18" t="s">
        <v>78</v>
      </c>
      <c r="BK223" s="146">
        <f t="shared" ref="BK223:BK235" si="59">ROUND(L223*K223,2)</f>
        <v>0</v>
      </c>
      <c r="BL223" s="18" t="s">
        <v>199</v>
      </c>
      <c r="BM223" s="18" t="s">
        <v>491</v>
      </c>
    </row>
    <row r="224" spans="2:65" s="1" customFormat="1" ht="25.5" customHeight="1">
      <c r="B224" s="137"/>
      <c r="C224" s="147" t="s">
        <v>492</v>
      </c>
      <c r="D224" s="147" t="s">
        <v>219</v>
      </c>
      <c r="E224" s="148" t="s">
        <v>493</v>
      </c>
      <c r="F224" s="206" t="s">
        <v>494</v>
      </c>
      <c r="G224" s="206"/>
      <c r="H224" s="206"/>
      <c r="I224" s="206"/>
      <c r="J224" s="149" t="s">
        <v>140</v>
      </c>
      <c r="K224" s="150">
        <v>622.09299999999996</v>
      </c>
      <c r="L224" s="207"/>
      <c r="M224" s="207"/>
      <c r="N224" s="207">
        <f t="shared" si="50"/>
        <v>0</v>
      </c>
      <c r="O224" s="193"/>
      <c r="P224" s="193"/>
      <c r="Q224" s="193"/>
      <c r="R224" s="142"/>
      <c r="T224" s="143" t="s">
        <v>5</v>
      </c>
      <c r="U224" s="40" t="s">
        <v>36</v>
      </c>
      <c r="V224" s="144">
        <v>0</v>
      </c>
      <c r="W224" s="144">
        <f t="shared" si="51"/>
        <v>0</v>
      </c>
      <c r="X224" s="144">
        <v>1.9000000000000001E-4</v>
      </c>
      <c r="Y224" s="144">
        <f t="shared" si="52"/>
        <v>0.11819767</v>
      </c>
      <c r="Z224" s="144">
        <v>0</v>
      </c>
      <c r="AA224" s="145">
        <f t="shared" si="53"/>
        <v>0</v>
      </c>
      <c r="AR224" s="18" t="s">
        <v>265</v>
      </c>
      <c r="AT224" s="18" t="s">
        <v>219</v>
      </c>
      <c r="AU224" s="18" t="s">
        <v>78</v>
      </c>
      <c r="AY224" s="18" t="s">
        <v>136</v>
      </c>
      <c r="BE224" s="146">
        <f t="shared" si="54"/>
        <v>0</v>
      </c>
      <c r="BF224" s="146">
        <f t="shared" si="55"/>
        <v>0</v>
      </c>
      <c r="BG224" s="146">
        <f t="shared" si="56"/>
        <v>0</v>
      </c>
      <c r="BH224" s="146">
        <f t="shared" si="57"/>
        <v>0</v>
      </c>
      <c r="BI224" s="146">
        <f t="shared" si="58"/>
        <v>0</v>
      </c>
      <c r="BJ224" s="18" t="s">
        <v>78</v>
      </c>
      <c r="BK224" s="146">
        <f t="shared" si="59"/>
        <v>0</v>
      </c>
      <c r="BL224" s="18" t="s">
        <v>199</v>
      </c>
      <c r="BM224" s="18" t="s">
        <v>495</v>
      </c>
    </row>
    <row r="225" spans="2:65" s="1" customFormat="1" ht="38.25" customHeight="1">
      <c r="B225" s="137"/>
      <c r="C225" s="138" t="s">
        <v>496</v>
      </c>
      <c r="D225" s="138" t="s">
        <v>137</v>
      </c>
      <c r="E225" s="139" t="s">
        <v>497</v>
      </c>
      <c r="F225" s="192" t="s">
        <v>498</v>
      </c>
      <c r="G225" s="192"/>
      <c r="H225" s="192"/>
      <c r="I225" s="192"/>
      <c r="J225" s="140" t="s">
        <v>140</v>
      </c>
      <c r="K225" s="141">
        <v>609.76</v>
      </c>
      <c r="L225" s="193"/>
      <c r="M225" s="193"/>
      <c r="N225" s="193">
        <f t="shared" si="50"/>
        <v>0</v>
      </c>
      <c r="O225" s="193"/>
      <c r="P225" s="193"/>
      <c r="Q225" s="193"/>
      <c r="R225" s="142"/>
      <c r="T225" s="143" t="s">
        <v>5</v>
      </c>
      <c r="U225" s="40" t="s">
        <v>36</v>
      </c>
      <c r="V225" s="144">
        <v>0.16300000000000001</v>
      </c>
      <c r="W225" s="144">
        <f t="shared" si="51"/>
        <v>99.390879999999996</v>
      </c>
      <c r="X225" s="144">
        <v>0</v>
      </c>
      <c r="Y225" s="144">
        <f t="shared" si="52"/>
        <v>0</v>
      </c>
      <c r="Z225" s="144">
        <v>0</v>
      </c>
      <c r="AA225" s="145">
        <f t="shared" si="53"/>
        <v>0</v>
      </c>
      <c r="AR225" s="18" t="s">
        <v>199</v>
      </c>
      <c r="AT225" s="18" t="s">
        <v>137</v>
      </c>
      <c r="AU225" s="18" t="s">
        <v>78</v>
      </c>
      <c r="AY225" s="18" t="s">
        <v>136</v>
      </c>
      <c r="BE225" s="146">
        <f t="shared" si="54"/>
        <v>0</v>
      </c>
      <c r="BF225" s="146">
        <f t="shared" si="55"/>
        <v>0</v>
      </c>
      <c r="BG225" s="146">
        <f t="shared" si="56"/>
        <v>0</v>
      </c>
      <c r="BH225" s="146">
        <f t="shared" si="57"/>
        <v>0</v>
      </c>
      <c r="BI225" s="146">
        <f t="shared" si="58"/>
        <v>0</v>
      </c>
      <c r="BJ225" s="18" t="s">
        <v>78</v>
      </c>
      <c r="BK225" s="146">
        <f t="shared" si="59"/>
        <v>0</v>
      </c>
      <c r="BL225" s="18" t="s">
        <v>199</v>
      </c>
      <c r="BM225" s="18" t="s">
        <v>499</v>
      </c>
    </row>
    <row r="226" spans="2:65" s="1" customFormat="1" ht="16.5" customHeight="1">
      <c r="B226" s="137"/>
      <c r="C226" s="147" t="s">
        <v>500</v>
      </c>
      <c r="D226" s="147" t="s">
        <v>219</v>
      </c>
      <c r="E226" s="148" t="s">
        <v>501</v>
      </c>
      <c r="F226" s="206" t="s">
        <v>502</v>
      </c>
      <c r="G226" s="206"/>
      <c r="H226" s="206"/>
      <c r="I226" s="206"/>
      <c r="J226" s="149" t="s">
        <v>222</v>
      </c>
      <c r="K226" s="150">
        <v>4.9000000000000002E-2</v>
      </c>
      <c r="L226" s="207"/>
      <c r="M226" s="207"/>
      <c r="N226" s="207">
        <f t="shared" si="50"/>
        <v>0</v>
      </c>
      <c r="O226" s="193"/>
      <c r="P226" s="193"/>
      <c r="Q226" s="193"/>
      <c r="R226" s="142"/>
      <c r="T226" s="143" t="s">
        <v>5</v>
      </c>
      <c r="U226" s="40" t="s">
        <v>36</v>
      </c>
      <c r="V226" s="144">
        <v>0</v>
      </c>
      <c r="W226" s="144">
        <f t="shared" si="51"/>
        <v>0</v>
      </c>
      <c r="X226" s="144">
        <v>1</v>
      </c>
      <c r="Y226" s="144">
        <f t="shared" si="52"/>
        <v>4.9000000000000002E-2</v>
      </c>
      <c r="Z226" s="144">
        <v>0</v>
      </c>
      <c r="AA226" s="145">
        <f t="shared" si="53"/>
        <v>0</v>
      </c>
      <c r="AR226" s="18" t="s">
        <v>265</v>
      </c>
      <c r="AT226" s="18" t="s">
        <v>219</v>
      </c>
      <c r="AU226" s="18" t="s">
        <v>78</v>
      </c>
      <c r="AY226" s="18" t="s">
        <v>136</v>
      </c>
      <c r="BE226" s="146">
        <f t="shared" si="54"/>
        <v>0</v>
      </c>
      <c r="BF226" s="146">
        <f t="shared" si="55"/>
        <v>0</v>
      </c>
      <c r="BG226" s="146">
        <f t="shared" si="56"/>
        <v>0</v>
      </c>
      <c r="BH226" s="146">
        <f t="shared" si="57"/>
        <v>0</v>
      </c>
      <c r="BI226" s="146">
        <f t="shared" si="58"/>
        <v>0</v>
      </c>
      <c r="BJ226" s="18" t="s">
        <v>78</v>
      </c>
      <c r="BK226" s="146">
        <f t="shared" si="59"/>
        <v>0</v>
      </c>
      <c r="BL226" s="18" t="s">
        <v>199</v>
      </c>
      <c r="BM226" s="18" t="s">
        <v>503</v>
      </c>
    </row>
    <row r="227" spans="2:65" s="1" customFormat="1" ht="25.5" customHeight="1">
      <c r="B227" s="137"/>
      <c r="C227" s="147" t="s">
        <v>504</v>
      </c>
      <c r="D227" s="147" t="s">
        <v>219</v>
      </c>
      <c r="E227" s="148" t="s">
        <v>505</v>
      </c>
      <c r="F227" s="206" t="s">
        <v>506</v>
      </c>
      <c r="G227" s="206"/>
      <c r="H227" s="206"/>
      <c r="I227" s="206"/>
      <c r="J227" s="149" t="s">
        <v>255</v>
      </c>
      <c r="K227" s="150">
        <v>4.8780000000000001</v>
      </c>
      <c r="L227" s="207"/>
      <c r="M227" s="207"/>
      <c r="N227" s="207">
        <f t="shared" si="50"/>
        <v>0</v>
      </c>
      <c r="O227" s="193"/>
      <c r="P227" s="193"/>
      <c r="Q227" s="193"/>
      <c r="R227" s="142"/>
      <c r="T227" s="143" t="s">
        <v>5</v>
      </c>
      <c r="U227" s="40" t="s">
        <v>36</v>
      </c>
      <c r="V227" s="144">
        <v>0</v>
      </c>
      <c r="W227" s="144">
        <f t="shared" si="51"/>
        <v>0</v>
      </c>
      <c r="X227" s="144">
        <v>1E-3</v>
      </c>
      <c r="Y227" s="144">
        <f t="shared" si="52"/>
        <v>4.8780000000000004E-3</v>
      </c>
      <c r="Z227" s="144">
        <v>0</v>
      </c>
      <c r="AA227" s="145">
        <f t="shared" si="53"/>
        <v>0</v>
      </c>
      <c r="AR227" s="18" t="s">
        <v>265</v>
      </c>
      <c r="AT227" s="18" t="s">
        <v>219</v>
      </c>
      <c r="AU227" s="18" t="s">
        <v>78</v>
      </c>
      <c r="AY227" s="18" t="s">
        <v>136</v>
      </c>
      <c r="BE227" s="146">
        <f t="shared" si="54"/>
        <v>0</v>
      </c>
      <c r="BF227" s="146">
        <f t="shared" si="55"/>
        <v>0</v>
      </c>
      <c r="BG227" s="146">
        <f t="shared" si="56"/>
        <v>0</v>
      </c>
      <c r="BH227" s="146">
        <f t="shared" si="57"/>
        <v>0</v>
      </c>
      <c r="BI227" s="146">
        <f t="shared" si="58"/>
        <v>0</v>
      </c>
      <c r="BJ227" s="18" t="s">
        <v>78</v>
      </c>
      <c r="BK227" s="146">
        <f t="shared" si="59"/>
        <v>0</v>
      </c>
      <c r="BL227" s="18" t="s">
        <v>199</v>
      </c>
      <c r="BM227" s="18" t="s">
        <v>507</v>
      </c>
    </row>
    <row r="228" spans="2:65" s="1" customFormat="1" ht="38.25" customHeight="1">
      <c r="B228" s="137"/>
      <c r="C228" s="147" t="s">
        <v>508</v>
      </c>
      <c r="D228" s="147" t="s">
        <v>219</v>
      </c>
      <c r="E228" s="148" t="s">
        <v>509</v>
      </c>
      <c r="F228" s="206" t="s">
        <v>510</v>
      </c>
      <c r="G228" s="206"/>
      <c r="H228" s="206"/>
      <c r="I228" s="206"/>
      <c r="J228" s="149" t="s">
        <v>140</v>
      </c>
      <c r="K228" s="150">
        <v>701.22400000000005</v>
      </c>
      <c r="L228" s="207"/>
      <c r="M228" s="207"/>
      <c r="N228" s="207">
        <f t="shared" si="50"/>
        <v>0</v>
      </c>
      <c r="O228" s="193"/>
      <c r="P228" s="193"/>
      <c r="Q228" s="193"/>
      <c r="R228" s="142"/>
      <c r="T228" s="143" t="s">
        <v>5</v>
      </c>
      <c r="U228" s="40" t="s">
        <v>36</v>
      </c>
      <c r="V228" s="144">
        <v>0</v>
      </c>
      <c r="W228" s="144">
        <f t="shared" si="51"/>
        <v>0</v>
      </c>
      <c r="X228" s="144">
        <v>1.9E-3</v>
      </c>
      <c r="Y228" s="144">
        <f t="shared" si="52"/>
        <v>1.3323256000000001</v>
      </c>
      <c r="Z228" s="144">
        <v>0</v>
      </c>
      <c r="AA228" s="145">
        <f t="shared" si="53"/>
        <v>0</v>
      </c>
      <c r="AR228" s="18" t="s">
        <v>265</v>
      </c>
      <c r="AT228" s="18" t="s">
        <v>219</v>
      </c>
      <c r="AU228" s="18" t="s">
        <v>78</v>
      </c>
      <c r="AY228" s="18" t="s">
        <v>136</v>
      </c>
      <c r="BE228" s="146">
        <f t="shared" si="54"/>
        <v>0</v>
      </c>
      <c r="BF228" s="146">
        <f t="shared" si="55"/>
        <v>0</v>
      </c>
      <c r="BG228" s="146">
        <f t="shared" si="56"/>
        <v>0</v>
      </c>
      <c r="BH228" s="146">
        <f t="shared" si="57"/>
        <v>0</v>
      </c>
      <c r="BI228" s="146">
        <f t="shared" si="58"/>
        <v>0</v>
      </c>
      <c r="BJ228" s="18" t="s">
        <v>78</v>
      </c>
      <c r="BK228" s="146">
        <f t="shared" si="59"/>
        <v>0</v>
      </c>
      <c r="BL228" s="18" t="s">
        <v>199</v>
      </c>
      <c r="BM228" s="18" t="s">
        <v>511</v>
      </c>
    </row>
    <row r="229" spans="2:65" s="1" customFormat="1" ht="25.5" customHeight="1">
      <c r="B229" s="137"/>
      <c r="C229" s="138" t="s">
        <v>512</v>
      </c>
      <c r="D229" s="138" t="s">
        <v>137</v>
      </c>
      <c r="E229" s="139" t="s">
        <v>513</v>
      </c>
      <c r="F229" s="192" t="s">
        <v>514</v>
      </c>
      <c r="G229" s="192"/>
      <c r="H229" s="192"/>
      <c r="I229" s="192"/>
      <c r="J229" s="140" t="s">
        <v>140</v>
      </c>
      <c r="K229" s="141">
        <v>540.95000000000005</v>
      </c>
      <c r="L229" s="193"/>
      <c r="M229" s="193"/>
      <c r="N229" s="193">
        <f t="shared" si="50"/>
        <v>0</v>
      </c>
      <c r="O229" s="193"/>
      <c r="P229" s="193"/>
      <c r="Q229" s="193"/>
      <c r="R229" s="142"/>
      <c r="T229" s="143" t="s">
        <v>5</v>
      </c>
      <c r="U229" s="40" t="s">
        <v>36</v>
      </c>
      <c r="V229" s="144">
        <v>2.8000000000000001E-2</v>
      </c>
      <c r="W229" s="144">
        <f t="shared" si="51"/>
        <v>15.146600000000001</v>
      </c>
      <c r="X229" s="144">
        <v>0</v>
      </c>
      <c r="Y229" s="144">
        <f t="shared" si="52"/>
        <v>0</v>
      </c>
      <c r="Z229" s="144">
        <v>0</v>
      </c>
      <c r="AA229" s="145">
        <f t="shared" si="53"/>
        <v>0</v>
      </c>
      <c r="AR229" s="18" t="s">
        <v>199</v>
      </c>
      <c r="AT229" s="18" t="s">
        <v>137</v>
      </c>
      <c r="AU229" s="18" t="s">
        <v>78</v>
      </c>
      <c r="AY229" s="18" t="s">
        <v>136</v>
      </c>
      <c r="BE229" s="146">
        <f t="shared" si="54"/>
        <v>0</v>
      </c>
      <c r="BF229" s="146">
        <f t="shared" si="55"/>
        <v>0</v>
      </c>
      <c r="BG229" s="146">
        <f t="shared" si="56"/>
        <v>0</v>
      </c>
      <c r="BH229" s="146">
        <f t="shared" si="57"/>
        <v>0</v>
      </c>
      <c r="BI229" s="146">
        <f t="shared" si="58"/>
        <v>0</v>
      </c>
      <c r="BJ229" s="18" t="s">
        <v>78</v>
      </c>
      <c r="BK229" s="146">
        <f t="shared" si="59"/>
        <v>0</v>
      </c>
      <c r="BL229" s="18" t="s">
        <v>199</v>
      </c>
      <c r="BM229" s="18" t="s">
        <v>515</v>
      </c>
    </row>
    <row r="230" spans="2:65" s="1" customFormat="1" ht="38.25" customHeight="1">
      <c r="B230" s="137"/>
      <c r="C230" s="147" t="s">
        <v>516</v>
      </c>
      <c r="D230" s="147" t="s">
        <v>219</v>
      </c>
      <c r="E230" s="148" t="s">
        <v>352</v>
      </c>
      <c r="F230" s="206" t="s">
        <v>353</v>
      </c>
      <c r="G230" s="206"/>
      <c r="H230" s="206"/>
      <c r="I230" s="206"/>
      <c r="J230" s="149" t="s">
        <v>140</v>
      </c>
      <c r="K230" s="150">
        <v>622.09299999999996</v>
      </c>
      <c r="L230" s="207"/>
      <c r="M230" s="207"/>
      <c r="N230" s="207">
        <f t="shared" si="50"/>
        <v>0</v>
      </c>
      <c r="O230" s="193"/>
      <c r="P230" s="193"/>
      <c r="Q230" s="193"/>
      <c r="R230" s="142"/>
      <c r="T230" s="143" t="s">
        <v>5</v>
      </c>
      <c r="U230" s="40" t="s">
        <v>36</v>
      </c>
      <c r="V230" s="144">
        <v>0</v>
      </c>
      <c r="W230" s="144">
        <f t="shared" si="51"/>
        <v>0</v>
      </c>
      <c r="X230" s="144">
        <v>4.0000000000000002E-4</v>
      </c>
      <c r="Y230" s="144">
        <f t="shared" si="52"/>
        <v>0.24883720000000001</v>
      </c>
      <c r="Z230" s="144">
        <v>0</v>
      </c>
      <c r="AA230" s="145">
        <f t="shared" si="53"/>
        <v>0</v>
      </c>
      <c r="AR230" s="18" t="s">
        <v>265</v>
      </c>
      <c r="AT230" s="18" t="s">
        <v>219</v>
      </c>
      <c r="AU230" s="18" t="s">
        <v>78</v>
      </c>
      <c r="AY230" s="18" t="s">
        <v>136</v>
      </c>
      <c r="BE230" s="146">
        <f t="shared" si="54"/>
        <v>0</v>
      </c>
      <c r="BF230" s="146">
        <f t="shared" si="55"/>
        <v>0</v>
      </c>
      <c r="BG230" s="146">
        <f t="shared" si="56"/>
        <v>0</v>
      </c>
      <c r="BH230" s="146">
        <f t="shared" si="57"/>
        <v>0</v>
      </c>
      <c r="BI230" s="146">
        <f t="shared" si="58"/>
        <v>0</v>
      </c>
      <c r="BJ230" s="18" t="s">
        <v>78</v>
      </c>
      <c r="BK230" s="146">
        <f t="shared" si="59"/>
        <v>0</v>
      </c>
      <c r="BL230" s="18" t="s">
        <v>199</v>
      </c>
      <c r="BM230" s="18" t="s">
        <v>517</v>
      </c>
    </row>
    <row r="231" spans="2:65" s="1" customFormat="1" ht="25.5" customHeight="1">
      <c r="B231" s="137"/>
      <c r="C231" s="138" t="s">
        <v>518</v>
      </c>
      <c r="D231" s="138" t="s">
        <v>137</v>
      </c>
      <c r="E231" s="139" t="s">
        <v>519</v>
      </c>
      <c r="F231" s="192" t="s">
        <v>520</v>
      </c>
      <c r="G231" s="192"/>
      <c r="H231" s="192"/>
      <c r="I231" s="192"/>
      <c r="J231" s="140" t="s">
        <v>147</v>
      </c>
      <c r="K231" s="141">
        <v>132.44999999999999</v>
      </c>
      <c r="L231" s="193"/>
      <c r="M231" s="193"/>
      <c r="N231" s="193">
        <f t="shared" si="50"/>
        <v>0</v>
      </c>
      <c r="O231" s="193"/>
      <c r="P231" s="193"/>
      <c r="Q231" s="193"/>
      <c r="R231" s="142"/>
      <c r="T231" s="143" t="s">
        <v>5</v>
      </c>
      <c r="U231" s="40" t="s">
        <v>36</v>
      </c>
      <c r="V231" s="144">
        <v>7.0050000000000001E-2</v>
      </c>
      <c r="W231" s="144">
        <f t="shared" si="51"/>
        <v>9.2781224999999985</v>
      </c>
      <c r="X231" s="144">
        <v>0</v>
      </c>
      <c r="Y231" s="144">
        <f t="shared" si="52"/>
        <v>0</v>
      </c>
      <c r="Z231" s="144">
        <v>0</v>
      </c>
      <c r="AA231" s="145">
        <f t="shared" si="53"/>
        <v>0</v>
      </c>
      <c r="AR231" s="18" t="s">
        <v>199</v>
      </c>
      <c r="AT231" s="18" t="s">
        <v>137</v>
      </c>
      <c r="AU231" s="18" t="s">
        <v>78</v>
      </c>
      <c r="AY231" s="18" t="s">
        <v>136</v>
      </c>
      <c r="BE231" s="146">
        <f t="shared" si="54"/>
        <v>0</v>
      </c>
      <c r="BF231" s="146">
        <f t="shared" si="55"/>
        <v>0</v>
      </c>
      <c r="BG231" s="146">
        <f t="shared" si="56"/>
        <v>0</v>
      </c>
      <c r="BH231" s="146">
        <f t="shared" si="57"/>
        <v>0</v>
      </c>
      <c r="BI231" s="146">
        <f t="shared" si="58"/>
        <v>0</v>
      </c>
      <c r="BJ231" s="18" t="s">
        <v>78</v>
      </c>
      <c r="BK231" s="146">
        <f t="shared" si="59"/>
        <v>0</v>
      </c>
      <c r="BL231" s="18" t="s">
        <v>199</v>
      </c>
      <c r="BM231" s="18" t="s">
        <v>521</v>
      </c>
    </row>
    <row r="232" spans="2:65" s="1" customFormat="1" ht="25.5" customHeight="1">
      <c r="B232" s="137"/>
      <c r="C232" s="147" t="s">
        <v>522</v>
      </c>
      <c r="D232" s="147" t="s">
        <v>219</v>
      </c>
      <c r="E232" s="148" t="s">
        <v>523</v>
      </c>
      <c r="F232" s="206" t="s">
        <v>524</v>
      </c>
      <c r="G232" s="206"/>
      <c r="H232" s="206"/>
      <c r="I232" s="206"/>
      <c r="J232" s="149" t="s">
        <v>147</v>
      </c>
      <c r="K232" s="150">
        <v>135.09899999999999</v>
      </c>
      <c r="L232" s="207"/>
      <c r="M232" s="207"/>
      <c r="N232" s="207">
        <f t="shared" si="50"/>
        <v>0</v>
      </c>
      <c r="O232" s="193"/>
      <c r="P232" s="193"/>
      <c r="Q232" s="193"/>
      <c r="R232" s="142"/>
      <c r="T232" s="143" t="s">
        <v>5</v>
      </c>
      <c r="U232" s="40" t="s">
        <v>36</v>
      </c>
      <c r="V232" s="144">
        <v>0</v>
      </c>
      <c r="W232" s="144">
        <f t="shared" si="51"/>
        <v>0</v>
      </c>
      <c r="X232" s="144">
        <v>2.0000000000000001E-4</v>
      </c>
      <c r="Y232" s="144">
        <f t="shared" si="52"/>
        <v>2.70198E-2</v>
      </c>
      <c r="Z232" s="144">
        <v>0</v>
      </c>
      <c r="AA232" s="145">
        <f t="shared" si="53"/>
        <v>0</v>
      </c>
      <c r="AR232" s="18" t="s">
        <v>265</v>
      </c>
      <c r="AT232" s="18" t="s">
        <v>219</v>
      </c>
      <c r="AU232" s="18" t="s">
        <v>78</v>
      </c>
      <c r="AY232" s="18" t="s">
        <v>136</v>
      </c>
      <c r="BE232" s="146">
        <f t="shared" si="54"/>
        <v>0</v>
      </c>
      <c r="BF232" s="146">
        <f t="shared" si="55"/>
        <v>0</v>
      </c>
      <c r="BG232" s="146">
        <f t="shared" si="56"/>
        <v>0</v>
      </c>
      <c r="BH232" s="146">
        <f t="shared" si="57"/>
        <v>0</v>
      </c>
      <c r="BI232" s="146">
        <f t="shared" si="58"/>
        <v>0</v>
      </c>
      <c r="BJ232" s="18" t="s">
        <v>78</v>
      </c>
      <c r="BK232" s="146">
        <f t="shared" si="59"/>
        <v>0</v>
      </c>
      <c r="BL232" s="18" t="s">
        <v>199</v>
      </c>
      <c r="BM232" s="18" t="s">
        <v>525</v>
      </c>
    </row>
    <row r="233" spans="2:65" s="1" customFormat="1" ht="25.5" customHeight="1">
      <c r="B233" s="137"/>
      <c r="C233" s="138" t="s">
        <v>526</v>
      </c>
      <c r="D233" s="138" t="s">
        <v>137</v>
      </c>
      <c r="E233" s="139" t="s">
        <v>527</v>
      </c>
      <c r="F233" s="192" t="s">
        <v>528</v>
      </c>
      <c r="G233" s="192"/>
      <c r="H233" s="192"/>
      <c r="I233" s="192"/>
      <c r="J233" s="140" t="s">
        <v>284</v>
      </c>
      <c r="K233" s="141">
        <v>265</v>
      </c>
      <c r="L233" s="193"/>
      <c r="M233" s="193"/>
      <c r="N233" s="193">
        <f t="shared" si="50"/>
        <v>0</v>
      </c>
      <c r="O233" s="193"/>
      <c r="P233" s="193"/>
      <c r="Q233" s="193"/>
      <c r="R233" s="142"/>
      <c r="T233" s="143" t="s">
        <v>5</v>
      </c>
      <c r="U233" s="40" t="s">
        <v>36</v>
      </c>
      <c r="V233" s="144">
        <v>4.4999999999999998E-2</v>
      </c>
      <c r="W233" s="144">
        <f t="shared" si="51"/>
        <v>11.924999999999999</v>
      </c>
      <c r="X233" s="144">
        <v>0</v>
      </c>
      <c r="Y233" s="144">
        <f t="shared" si="52"/>
        <v>0</v>
      </c>
      <c r="Z233" s="144">
        <v>0</v>
      </c>
      <c r="AA233" s="145">
        <f t="shared" si="53"/>
        <v>0</v>
      </c>
      <c r="AR233" s="18" t="s">
        <v>199</v>
      </c>
      <c r="AT233" s="18" t="s">
        <v>137</v>
      </c>
      <c r="AU233" s="18" t="s">
        <v>78</v>
      </c>
      <c r="AY233" s="18" t="s">
        <v>136</v>
      </c>
      <c r="BE233" s="146">
        <f t="shared" si="54"/>
        <v>0</v>
      </c>
      <c r="BF233" s="146">
        <f t="shared" si="55"/>
        <v>0</v>
      </c>
      <c r="BG233" s="146">
        <f t="shared" si="56"/>
        <v>0</v>
      </c>
      <c r="BH233" s="146">
        <f t="shared" si="57"/>
        <v>0</v>
      </c>
      <c r="BI233" s="146">
        <f t="shared" si="58"/>
        <v>0</v>
      </c>
      <c r="BJ233" s="18" t="s">
        <v>78</v>
      </c>
      <c r="BK233" s="146">
        <f t="shared" si="59"/>
        <v>0</v>
      </c>
      <c r="BL233" s="18" t="s">
        <v>199</v>
      </c>
      <c r="BM233" s="18" t="s">
        <v>529</v>
      </c>
    </row>
    <row r="234" spans="2:65" s="1" customFormat="1" ht="25.5" customHeight="1">
      <c r="B234" s="137"/>
      <c r="C234" s="147" t="s">
        <v>530</v>
      </c>
      <c r="D234" s="147" t="s">
        <v>219</v>
      </c>
      <c r="E234" s="148" t="s">
        <v>531</v>
      </c>
      <c r="F234" s="206" t="s">
        <v>532</v>
      </c>
      <c r="G234" s="206"/>
      <c r="H234" s="206"/>
      <c r="I234" s="206"/>
      <c r="J234" s="149" t="s">
        <v>284</v>
      </c>
      <c r="K234" s="150">
        <v>265</v>
      </c>
      <c r="L234" s="207"/>
      <c r="M234" s="207"/>
      <c r="N234" s="207">
        <f t="shared" si="50"/>
        <v>0</v>
      </c>
      <c r="O234" s="193"/>
      <c r="P234" s="193"/>
      <c r="Q234" s="193"/>
      <c r="R234" s="142"/>
      <c r="T234" s="143" t="s">
        <v>5</v>
      </c>
      <c r="U234" s="40" t="s">
        <v>36</v>
      </c>
      <c r="V234" s="144">
        <v>0</v>
      </c>
      <c r="W234" s="144">
        <f t="shared" si="51"/>
        <v>0</v>
      </c>
      <c r="X234" s="144">
        <v>3.5E-4</v>
      </c>
      <c r="Y234" s="144">
        <f t="shared" si="52"/>
        <v>9.2749999999999999E-2</v>
      </c>
      <c r="Z234" s="144">
        <v>0</v>
      </c>
      <c r="AA234" s="145">
        <f t="shared" si="53"/>
        <v>0</v>
      </c>
      <c r="AR234" s="18" t="s">
        <v>265</v>
      </c>
      <c r="AT234" s="18" t="s">
        <v>219</v>
      </c>
      <c r="AU234" s="18" t="s">
        <v>78</v>
      </c>
      <c r="AY234" s="18" t="s">
        <v>136</v>
      </c>
      <c r="BE234" s="146">
        <f t="shared" si="54"/>
        <v>0</v>
      </c>
      <c r="BF234" s="146">
        <f t="shared" si="55"/>
        <v>0</v>
      </c>
      <c r="BG234" s="146">
        <f t="shared" si="56"/>
        <v>0</v>
      </c>
      <c r="BH234" s="146">
        <f t="shared" si="57"/>
        <v>0</v>
      </c>
      <c r="BI234" s="146">
        <f t="shared" si="58"/>
        <v>0</v>
      </c>
      <c r="BJ234" s="18" t="s">
        <v>78</v>
      </c>
      <c r="BK234" s="146">
        <f t="shared" si="59"/>
        <v>0</v>
      </c>
      <c r="BL234" s="18" t="s">
        <v>199</v>
      </c>
      <c r="BM234" s="18" t="s">
        <v>533</v>
      </c>
    </row>
    <row r="235" spans="2:65" s="1" customFormat="1" ht="38.25" customHeight="1">
      <c r="B235" s="137"/>
      <c r="C235" s="138" t="s">
        <v>534</v>
      </c>
      <c r="D235" s="138" t="s">
        <v>137</v>
      </c>
      <c r="E235" s="139" t="s">
        <v>535</v>
      </c>
      <c r="F235" s="192" t="s">
        <v>536</v>
      </c>
      <c r="G235" s="192"/>
      <c r="H235" s="192"/>
      <c r="I235" s="192"/>
      <c r="J235" s="140" t="s">
        <v>222</v>
      </c>
      <c r="K235" s="141">
        <v>1.873</v>
      </c>
      <c r="L235" s="193"/>
      <c r="M235" s="193"/>
      <c r="N235" s="193">
        <f t="shared" si="50"/>
        <v>0</v>
      </c>
      <c r="O235" s="193"/>
      <c r="P235" s="193"/>
      <c r="Q235" s="193"/>
      <c r="R235" s="142"/>
      <c r="T235" s="143" t="s">
        <v>5</v>
      </c>
      <c r="U235" s="40" t="s">
        <v>36</v>
      </c>
      <c r="V235" s="144">
        <v>1.629</v>
      </c>
      <c r="W235" s="144">
        <f t="shared" si="51"/>
        <v>3.0511170000000001</v>
      </c>
      <c r="X235" s="144">
        <v>0</v>
      </c>
      <c r="Y235" s="144">
        <f t="shared" si="52"/>
        <v>0</v>
      </c>
      <c r="Z235" s="144">
        <v>0</v>
      </c>
      <c r="AA235" s="145">
        <f t="shared" si="53"/>
        <v>0</v>
      </c>
      <c r="AR235" s="18" t="s">
        <v>199</v>
      </c>
      <c r="AT235" s="18" t="s">
        <v>137</v>
      </c>
      <c r="AU235" s="18" t="s">
        <v>78</v>
      </c>
      <c r="AY235" s="18" t="s">
        <v>136</v>
      </c>
      <c r="BE235" s="146">
        <f t="shared" si="54"/>
        <v>0</v>
      </c>
      <c r="BF235" s="146">
        <f t="shared" si="55"/>
        <v>0</v>
      </c>
      <c r="BG235" s="146">
        <f t="shared" si="56"/>
        <v>0</v>
      </c>
      <c r="BH235" s="146">
        <f t="shared" si="57"/>
        <v>0</v>
      </c>
      <c r="BI235" s="146">
        <f t="shared" si="58"/>
        <v>0</v>
      </c>
      <c r="BJ235" s="18" t="s">
        <v>78</v>
      </c>
      <c r="BK235" s="146">
        <f t="shared" si="59"/>
        <v>0</v>
      </c>
      <c r="BL235" s="18" t="s">
        <v>199</v>
      </c>
      <c r="BM235" s="18" t="s">
        <v>537</v>
      </c>
    </row>
    <row r="236" spans="2:65" s="9" customFormat="1" ht="29.85" customHeight="1">
      <c r="B236" s="126"/>
      <c r="C236" s="127"/>
      <c r="D236" s="136" t="s">
        <v>116</v>
      </c>
      <c r="E236" s="136"/>
      <c r="F236" s="136"/>
      <c r="G236" s="136"/>
      <c r="H236" s="136"/>
      <c r="I236" s="136"/>
      <c r="J236" s="136"/>
      <c r="K236" s="136"/>
      <c r="L236" s="136"/>
      <c r="M236" s="136"/>
      <c r="N236" s="200">
        <f>BK236</f>
        <v>0</v>
      </c>
      <c r="O236" s="201"/>
      <c r="P236" s="201"/>
      <c r="Q236" s="201"/>
      <c r="R236" s="129"/>
      <c r="T236" s="130"/>
      <c r="U236" s="127"/>
      <c r="V236" s="127"/>
      <c r="W236" s="131">
        <f>SUM(W237:W241)</f>
        <v>185.22171</v>
      </c>
      <c r="X236" s="127"/>
      <c r="Y236" s="131">
        <f>SUM(Y237:Y241)</f>
        <v>8.1119170500000006</v>
      </c>
      <c r="Z236" s="127"/>
      <c r="AA236" s="132">
        <f>SUM(AA237:AA241)</f>
        <v>0</v>
      </c>
      <c r="AR236" s="133" t="s">
        <v>78</v>
      </c>
      <c r="AT236" s="134" t="s">
        <v>68</v>
      </c>
      <c r="AU236" s="134" t="s">
        <v>75</v>
      </c>
      <c r="AY236" s="133" t="s">
        <v>136</v>
      </c>
      <c r="BK236" s="135">
        <f>SUM(BK237:BK241)</f>
        <v>0</v>
      </c>
    </row>
    <row r="237" spans="2:65" s="1" customFormat="1" ht="38.25" customHeight="1">
      <c r="B237" s="137"/>
      <c r="C237" s="138" t="s">
        <v>538</v>
      </c>
      <c r="D237" s="138" t="s">
        <v>137</v>
      </c>
      <c r="E237" s="139" t="s">
        <v>539</v>
      </c>
      <c r="F237" s="192" t="s">
        <v>540</v>
      </c>
      <c r="G237" s="192"/>
      <c r="H237" s="192"/>
      <c r="I237" s="192"/>
      <c r="J237" s="140" t="s">
        <v>140</v>
      </c>
      <c r="K237" s="141">
        <v>540.95000000000005</v>
      </c>
      <c r="L237" s="193"/>
      <c r="M237" s="193"/>
      <c r="N237" s="193">
        <f>ROUND(L237*K237,2)</f>
        <v>0</v>
      </c>
      <c r="O237" s="193"/>
      <c r="P237" s="193"/>
      <c r="Q237" s="193"/>
      <c r="R237" s="142"/>
      <c r="T237" s="143" t="s">
        <v>5</v>
      </c>
      <c r="U237" s="40" t="s">
        <v>36</v>
      </c>
      <c r="V237" s="144">
        <v>0.24</v>
      </c>
      <c r="W237" s="144">
        <f>V237*K237</f>
        <v>129.828</v>
      </c>
      <c r="X237" s="144">
        <v>1.2E-4</v>
      </c>
      <c r="Y237" s="144">
        <f>X237*K237</f>
        <v>6.4914000000000013E-2</v>
      </c>
      <c r="Z237" s="144">
        <v>0</v>
      </c>
      <c r="AA237" s="145">
        <f>Z237*K237</f>
        <v>0</v>
      </c>
      <c r="AR237" s="18" t="s">
        <v>199</v>
      </c>
      <c r="AT237" s="18" t="s">
        <v>137</v>
      </c>
      <c r="AU237" s="18" t="s">
        <v>78</v>
      </c>
      <c r="AY237" s="18" t="s">
        <v>136</v>
      </c>
      <c r="BE237" s="146">
        <f>IF(U237="základná",N237,0)</f>
        <v>0</v>
      </c>
      <c r="BF237" s="146">
        <f>IF(U237="znížená",N237,0)</f>
        <v>0</v>
      </c>
      <c r="BG237" s="146">
        <f>IF(U237="zákl. prenesená",N237,0)</f>
        <v>0</v>
      </c>
      <c r="BH237" s="146">
        <f>IF(U237="zníž. prenesená",N237,0)</f>
        <v>0</v>
      </c>
      <c r="BI237" s="146">
        <f>IF(U237="nulová",N237,0)</f>
        <v>0</v>
      </c>
      <c r="BJ237" s="18" t="s">
        <v>78</v>
      </c>
      <c r="BK237" s="146">
        <f>ROUND(L237*K237,2)</f>
        <v>0</v>
      </c>
      <c r="BL237" s="18" t="s">
        <v>199</v>
      </c>
      <c r="BM237" s="18" t="s">
        <v>541</v>
      </c>
    </row>
    <row r="238" spans="2:65" s="1" customFormat="1" ht="38.25" customHeight="1">
      <c r="B238" s="137"/>
      <c r="C238" s="147" t="s">
        <v>542</v>
      </c>
      <c r="D238" s="147" t="s">
        <v>219</v>
      </c>
      <c r="E238" s="148" t="s">
        <v>543</v>
      </c>
      <c r="F238" s="206" t="s">
        <v>544</v>
      </c>
      <c r="G238" s="206"/>
      <c r="H238" s="206"/>
      <c r="I238" s="206"/>
      <c r="J238" s="149" t="s">
        <v>140</v>
      </c>
      <c r="K238" s="150">
        <v>551.76900000000001</v>
      </c>
      <c r="L238" s="207"/>
      <c r="M238" s="207"/>
      <c r="N238" s="207">
        <f>ROUND(L238*K238,2)</f>
        <v>0</v>
      </c>
      <c r="O238" s="193"/>
      <c r="P238" s="193"/>
      <c r="Q238" s="193"/>
      <c r="R238" s="142"/>
      <c r="T238" s="143" t="s">
        <v>5</v>
      </c>
      <c r="U238" s="40" t="s">
        <v>36</v>
      </c>
      <c r="V238" s="144">
        <v>0</v>
      </c>
      <c r="W238" s="144">
        <f>V238*K238</f>
        <v>0</v>
      </c>
      <c r="X238" s="144">
        <v>1.35E-2</v>
      </c>
      <c r="Y238" s="144">
        <f>X238*K238</f>
        <v>7.4488814999999997</v>
      </c>
      <c r="Z238" s="144">
        <v>0</v>
      </c>
      <c r="AA238" s="145">
        <f>Z238*K238</f>
        <v>0</v>
      </c>
      <c r="AR238" s="18" t="s">
        <v>265</v>
      </c>
      <c r="AT238" s="18" t="s">
        <v>219</v>
      </c>
      <c r="AU238" s="18" t="s">
        <v>78</v>
      </c>
      <c r="AY238" s="18" t="s">
        <v>136</v>
      </c>
      <c r="BE238" s="146">
        <f>IF(U238="základná",N238,0)</f>
        <v>0</v>
      </c>
      <c r="BF238" s="146">
        <f>IF(U238="znížená",N238,0)</f>
        <v>0</v>
      </c>
      <c r="BG238" s="146">
        <f>IF(U238="zákl. prenesená",N238,0)</f>
        <v>0</v>
      </c>
      <c r="BH238" s="146">
        <f>IF(U238="zníž. prenesená",N238,0)</f>
        <v>0</v>
      </c>
      <c r="BI238" s="146">
        <f>IF(U238="nulová",N238,0)</f>
        <v>0</v>
      </c>
      <c r="BJ238" s="18" t="s">
        <v>78</v>
      </c>
      <c r="BK238" s="146">
        <f>ROUND(L238*K238,2)</f>
        <v>0</v>
      </c>
      <c r="BL238" s="18" t="s">
        <v>199</v>
      </c>
      <c r="BM238" s="18" t="s">
        <v>545</v>
      </c>
    </row>
    <row r="239" spans="2:65" s="1" customFormat="1" ht="25.5" customHeight="1">
      <c r="B239" s="137"/>
      <c r="C239" s="138" t="s">
        <v>546</v>
      </c>
      <c r="D239" s="138" t="s">
        <v>137</v>
      </c>
      <c r="E239" s="139" t="s">
        <v>547</v>
      </c>
      <c r="F239" s="192" t="s">
        <v>548</v>
      </c>
      <c r="G239" s="192"/>
      <c r="H239" s="192"/>
      <c r="I239" s="192"/>
      <c r="J239" s="140" t="s">
        <v>140</v>
      </c>
      <c r="K239" s="141">
        <v>77.849999999999994</v>
      </c>
      <c r="L239" s="193"/>
      <c r="M239" s="193"/>
      <c r="N239" s="193">
        <f>ROUND(L239*K239,2)</f>
        <v>0</v>
      </c>
      <c r="O239" s="193"/>
      <c r="P239" s="193"/>
      <c r="Q239" s="193"/>
      <c r="R239" s="142"/>
      <c r="T239" s="143" t="s">
        <v>5</v>
      </c>
      <c r="U239" s="40" t="s">
        <v>36</v>
      </c>
      <c r="V239" s="144">
        <v>0.51595999999999997</v>
      </c>
      <c r="W239" s="144">
        <f>V239*K239</f>
        <v>40.167485999999997</v>
      </c>
      <c r="X239" s="144">
        <v>6.0000000000000001E-3</v>
      </c>
      <c r="Y239" s="144">
        <f>X239*K239</f>
        <v>0.46709999999999996</v>
      </c>
      <c r="Z239" s="144">
        <v>0</v>
      </c>
      <c r="AA239" s="145">
        <f>Z239*K239</f>
        <v>0</v>
      </c>
      <c r="AR239" s="18" t="s">
        <v>199</v>
      </c>
      <c r="AT239" s="18" t="s">
        <v>137</v>
      </c>
      <c r="AU239" s="18" t="s">
        <v>78</v>
      </c>
      <c r="AY239" s="18" t="s">
        <v>136</v>
      </c>
      <c r="BE239" s="146">
        <f>IF(U239="základná",N239,0)</f>
        <v>0</v>
      </c>
      <c r="BF239" s="146">
        <f>IF(U239="znížená",N239,0)</f>
        <v>0</v>
      </c>
      <c r="BG239" s="146">
        <f>IF(U239="zákl. prenesená",N239,0)</f>
        <v>0</v>
      </c>
      <c r="BH239" s="146">
        <f>IF(U239="zníž. prenesená",N239,0)</f>
        <v>0</v>
      </c>
      <c r="BI239" s="146">
        <f>IF(U239="nulová",N239,0)</f>
        <v>0</v>
      </c>
      <c r="BJ239" s="18" t="s">
        <v>78</v>
      </c>
      <c r="BK239" s="146">
        <f>ROUND(L239*K239,2)</f>
        <v>0</v>
      </c>
      <c r="BL239" s="18" t="s">
        <v>199</v>
      </c>
      <c r="BM239" s="18" t="s">
        <v>549</v>
      </c>
    </row>
    <row r="240" spans="2:65" s="1" customFormat="1" ht="16.5" customHeight="1">
      <c r="B240" s="137"/>
      <c r="C240" s="147" t="s">
        <v>550</v>
      </c>
      <c r="D240" s="147" t="s">
        <v>219</v>
      </c>
      <c r="E240" s="148" t="s">
        <v>551</v>
      </c>
      <c r="F240" s="206" t="s">
        <v>552</v>
      </c>
      <c r="G240" s="206"/>
      <c r="H240" s="206"/>
      <c r="I240" s="206"/>
      <c r="J240" s="149" t="s">
        <v>140</v>
      </c>
      <c r="K240" s="150">
        <v>79.406999999999996</v>
      </c>
      <c r="L240" s="207"/>
      <c r="M240" s="207"/>
      <c r="N240" s="207">
        <f>ROUND(L240*K240,2)</f>
        <v>0</v>
      </c>
      <c r="O240" s="193"/>
      <c r="P240" s="193"/>
      <c r="Q240" s="193"/>
      <c r="R240" s="142"/>
      <c r="T240" s="143" t="s">
        <v>5</v>
      </c>
      <c r="U240" s="40" t="s">
        <v>36</v>
      </c>
      <c r="V240" s="144">
        <v>0</v>
      </c>
      <c r="W240" s="144">
        <f>V240*K240</f>
        <v>0</v>
      </c>
      <c r="X240" s="144">
        <v>1.65E-3</v>
      </c>
      <c r="Y240" s="144">
        <f>X240*K240</f>
        <v>0.13102154999999999</v>
      </c>
      <c r="Z240" s="144">
        <v>0</v>
      </c>
      <c r="AA240" s="145">
        <f>Z240*K240</f>
        <v>0</v>
      </c>
      <c r="AR240" s="18" t="s">
        <v>265</v>
      </c>
      <c r="AT240" s="18" t="s">
        <v>219</v>
      </c>
      <c r="AU240" s="18" t="s">
        <v>78</v>
      </c>
      <c r="AY240" s="18" t="s">
        <v>136</v>
      </c>
      <c r="BE240" s="146">
        <f>IF(U240="základná",N240,0)</f>
        <v>0</v>
      </c>
      <c r="BF240" s="146">
        <f>IF(U240="znížená",N240,0)</f>
        <v>0</v>
      </c>
      <c r="BG240" s="146">
        <f>IF(U240="zákl. prenesená",N240,0)</f>
        <v>0</v>
      </c>
      <c r="BH240" s="146">
        <f>IF(U240="zníž. prenesená",N240,0)</f>
        <v>0</v>
      </c>
      <c r="BI240" s="146">
        <f>IF(U240="nulová",N240,0)</f>
        <v>0</v>
      </c>
      <c r="BJ240" s="18" t="s">
        <v>78</v>
      </c>
      <c r="BK240" s="146">
        <f>ROUND(L240*K240,2)</f>
        <v>0</v>
      </c>
      <c r="BL240" s="18" t="s">
        <v>199</v>
      </c>
      <c r="BM240" s="18" t="s">
        <v>553</v>
      </c>
    </row>
    <row r="241" spans="2:65" s="1" customFormat="1" ht="25.5" customHeight="1">
      <c r="B241" s="137"/>
      <c r="C241" s="138" t="s">
        <v>554</v>
      </c>
      <c r="D241" s="138" t="s">
        <v>137</v>
      </c>
      <c r="E241" s="139" t="s">
        <v>555</v>
      </c>
      <c r="F241" s="192" t="s">
        <v>556</v>
      </c>
      <c r="G241" s="192"/>
      <c r="H241" s="192"/>
      <c r="I241" s="192"/>
      <c r="J241" s="140" t="s">
        <v>222</v>
      </c>
      <c r="K241" s="141">
        <v>8.1120000000000001</v>
      </c>
      <c r="L241" s="193"/>
      <c r="M241" s="193"/>
      <c r="N241" s="193">
        <f>ROUND(L241*K241,2)</f>
        <v>0</v>
      </c>
      <c r="O241" s="193"/>
      <c r="P241" s="193"/>
      <c r="Q241" s="193"/>
      <c r="R241" s="142"/>
      <c r="T241" s="143" t="s">
        <v>5</v>
      </c>
      <c r="U241" s="40" t="s">
        <v>36</v>
      </c>
      <c r="V241" s="144">
        <v>1.877</v>
      </c>
      <c r="W241" s="144">
        <f>V241*K241</f>
        <v>15.226224</v>
      </c>
      <c r="X241" s="144">
        <v>0</v>
      </c>
      <c r="Y241" s="144">
        <f>X241*K241</f>
        <v>0</v>
      </c>
      <c r="Z241" s="144">
        <v>0</v>
      </c>
      <c r="AA241" s="145">
        <f>Z241*K241</f>
        <v>0</v>
      </c>
      <c r="AR241" s="18" t="s">
        <v>199</v>
      </c>
      <c r="AT241" s="18" t="s">
        <v>137</v>
      </c>
      <c r="AU241" s="18" t="s">
        <v>78</v>
      </c>
      <c r="AY241" s="18" t="s">
        <v>136</v>
      </c>
      <c r="BE241" s="146">
        <f>IF(U241="základná",N241,0)</f>
        <v>0</v>
      </c>
      <c r="BF241" s="146">
        <f>IF(U241="znížená",N241,0)</f>
        <v>0</v>
      </c>
      <c r="BG241" s="146">
        <f>IF(U241="zákl. prenesená",N241,0)</f>
        <v>0</v>
      </c>
      <c r="BH241" s="146">
        <f>IF(U241="zníž. prenesená",N241,0)</f>
        <v>0</v>
      </c>
      <c r="BI241" s="146">
        <f>IF(U241="nulová",N241,0)</f>
        <v>0</v>
      </c>
      <c r="BJ241" s="18" t="s">
        <v>78</v>
      </c>
      <c r="BK241" s="146">
        <f>ROUND(L241*K241,2)</f>
        <v>0</v>
      </c>
      <c r="BL241" s="18" t="s">
        <v>199</v>
      </c>
      <c r="BM241" s="18" t="s">
        <v>557</v>
      </c>
    </row>
    <row r="242" spans="2:65" s="9" customFormat="1" ht="29.85" customHeight="1">
      <c r="B242" s="126"/>
      <c r="C242" s="127"/>
      <c r="D242" s="136" t="s">
        <v>117</v>
      </c>
      <c r="E242" s="136"/>
      <c r="F242" s="136"/>
      <c r="G242" s="136"/>
      <c r="H242" s="136"/>
      <c r="I242" s="136"/>
      <c r="J242" s="136"/>
      <c r="K242" s="136"/>
      <c r="L242" s="136"/>
      <c r="M242" s="136"/>
      <c r="N242" s="200">
        <f>BK242</f>
        <v>0</v>
      </c>
      <c r="O242" s="201"/>
      <c r="P242" s="201"/>
      <c r="Q242" s="201"/>
      <c r="R242" s="129"/>
      <c r="T242" s="130"/>
      <c r="U242" s="127"/>
      <c r="V242" s="127"/>
      <c r="W242" s="131">
        <f>SUM(W243:W254)</f>
        <v>113.59783399999999</v>
      </c>
      <c r="X242" s="127"/>
      <c r="Y242" s="131">
        <f>SUM(Y243:Y254)</f>
        <v>8.8977000000000001E-2</v>
      </c>
      <c r="Z242" s="127"/>
      <c r="AA242" s="132">
        <f>SUM(AA243:AA254)</f>
        <v>0.54695899999999997</v>
      </c>
      <c r="AR242" s="133" t="s">
        <v>78</v>
      </c>
      <c r="AT242" s="134" t="s">
        <v>68</v>
      </c>
      <c r="AU242" s="134" t="s">
        <v>75</v>
      </c>
      <c r="AY242" s="133" t="s">
        <v>136</v>
      </c>
      <c r="BK242" s="135">
        <f>SUM(BK243:BK254)</f>
        <v>0</v>
      </c>
    </row>
    <row r="243" spans="2:65" s="1" customFormat="1" ht="25.5" customHeight="1">
      <c r="B243" s="137"/>
      <c r="C243" s="138" t="s">
        <v>558</v>
      </c>
      <c r="D243" s="138" t="s">
        <v>137</v>
      </c>
      <c r="E243" s="139" t="s">
        <v>559</v>
      </c>
      <c r="F243" s="192" t="s">
        <v>560</v>
      </c>
      <c r="G243" s="192"/>
      <c r="H243" s="192"/>
      <c r="I243" s="192"/>
      <c r="J243" s="140" t="s">
        <v>140</v>
      </c>
      <c r="K243" s="141">
        <v>5.9</v>
      </c>
      <c r="L243" s="193"/>
      <c r="M243" s="193"/>
      <c r="N243" s="193">
        <f t="shared" ref="N243:N254" si="60">ROUND(L243*K243,2)</f>
        <v>0</v>
      </c>
      <c r="O243" s="193"/>
      <c r="P243" s="193"/>
      <c r="Q243" s="193"/>
      <c r="R243" s="142"/>
      <c r="T243" s="143" t="s">
        <v>5</v>
      </c>
      <c r="U243" s="40" t="s">
        <v>36</v>
      </c>
      <c r="V243" s="144">
        <v>1.3797699999999999</v>
      </c>
      <c r="W243" s="144">
        <f t="shared" ref="W243:W254" si="61">V243*K243</f>
        <v>8.1406430000000007</v>
      </c>
      <c r="X243" s="144">
        <v>4.0999999999999999E-4</v>
      </c>
      <c r="Y243" s="144">
        <f t="shared" ref="Y243:Y254" si="62">X243*K243</f>
        <v>2.4190000000000001E-3</v>
      </c>
      <c r="Z243" s="144">
        <v>0</v>
      </c>
      <c r="AA243" s="145">
        <f t="shared" ref="AA243:AA254" si="63">Z243*K243</f>
        <v>0</v>
      </c>
      <c r="AR243" s="18" t="s">
        <v>199</v>
      </c>
      <c r="AT243" s="18" t="s">
        <v>137</v>
      </c>
      <c r="AU243" s="18" t="s">
        <v>78</v>
      </c>
      <c r="AY243" s="18" t="s">
        <v>136</v>
      </c>
      <c r="BE243" s="146">
        <f t="shared" ref="BE243:BE254" si="64">IF(U243="základná",N243,0)</f>
        <v>0</v>
      </c>
      <c r="BF243" s="146">
        <f t="shared" ref="BF243:BF254" si="65">IF(U243="znížená",N243,0)</f>
        <v>0</v>
      </c>
      <c r="BG243" s="146">
        <f t="shared" ref="BG243:BG254" si="66">IF(U243="zákl. prenesená",N243,0)</f>
        <v>0</v>
      </c>
      <c r="BH243" s="146">
        <f t="shared" ref="BH243:BH254" si="67">IF(U243="zníž. prenesená",N243,0)</f>
        <v>0</v>
      </c>
      <c r="BI243" s="146">
        <f t="shared" ref="BI243:BI254" si="68">IF(U243="nulová",N243,0)</f>
        <v>0</v>
      </c>
      <c r="BJ243" s="18" t="s">
        <v>78</v>
      </c>
      <c r="BK243" s="146">
        <f t="shared" ref="BK243:BK254" si="69">ROUND(L243*K243,2)</f>
        <v>0</v>
      </c>
      <c r="BL243" s="18" t="s">
        <v>199</v>
      </c>
      <c r="BM243" s="18" t="s">
        <v>561</v>
      </c>
    </row>
    <row r="244" spans="2:65" s="1" customFormat="1" ht="25.5" customHeight="1">
      <c r="B244" s="137"/>
      <c r="C244" s="138" t="s">
        <v>562</v>
      </c>
      <c r="D244" s="138" t="s">
        <v>137</v>
      </c>
      <c r="E244" s="139" t="s">
        <v>563</v>
      </c>
      <c r="F244" s="192" t="s">
        <v>564</v>
      </c>
      <c r="G244" s="192"/>
      <c r="H244" s="192"/>
      <c r="I244" s="192"/>
      <c r="J244" s="140" t="s">
        <v>140</v>
      </c>
      <c r="K244" s="141">
        <v>5.9</v>
      </c>
      <c r="L244" s="193"/>
      <c r="M244" s="193"/>
      <c r="N244" s="193">
        <f t="shared" si="60"/>
        <v>0</v>
      </c>
      <c r="O244" s="193"/>
      <c r="P244" s="193"/>
      <c r="Q244" s="193"/>
      <c r="R244" s="142"/>
      <c r="T244" s="143" t="s">
        <v>5</v>
      </c>
      <c r="U244" s="40" t="s">
        <v>36</v>
      </c>
      <c r="V244" s="144">
        <v>0.104</v>
      </c>
      <c r="W244" s="144">
        <f t="shared" si="61"/>
        <v>0.61360000000000003</v>
      </c>
      <c r="X244" s="144">
        <v>0</v>
      </c>
      <c r="Y244" s="144">
        <f t="shared" si="62"/>
        <v>0</v>
      </c>
      <c r="Z244" s="144">
        <v>7.5100000000000002E-3</v>
      </c>
      <c r="AA244" s="145">
        <f t="shared" si="63"/>
        <v>4.4309000000000001E-2</v>
      </c>
      <c r="AR244" s="18" t="s">
        <v>199</v>
      </c>
      <c r="AT244" s="18" t="s">
        <v>137</v>
      </c>
      <c r="AU244" s="18" t="s">
        <v>78</v>
      </c>
      <c r="AY244" s="18" t="s">
        <v>136</v>
      </c>
      <c r="BE244" s="146">
        <f t="shared" si="64"/>
        <v>0</v>
      </c>
      <c r="BF244" s="146">
        <f t="shared" si="65"/>
        <v>0</v>
      </c>
      <c r="BG244" s="146">
        <f t="shared" si="66"/>
        <v>0</v>
      </c>
      <c r="BH244" s="146">
        <f t="shared" si="67"/>
        <v>0</v>
      </c>
      <c r="BI244" s="146">
        <f t="shared" si="68"/>
        <v>0</v>
      </c>
      <c r="BJ244" s="18" t="s">
        <v>78</v>
      </c>
      <c r="BK244" s="146">
        <f t="shared" si="69"/>
        <v>0</v>
      </c>
      <c r="BL244" s="18" t="s">
        <v>199</v>
      </c>
      <c r="BM244" s="18" t="s">
        <v>565</v>
      </c>
    </row>
    <row r="245" spans="2:65" s="1" customFormat="1" ht="25.5" customHeight="1">
      <c r="B245" s="137"/>
      <c r="C245" s="138" t="s">
        <v>566</v>
      </c>
      <c r="D245" s="138" t="s">
        <v>137</v>
      </c>
      <c r="E245" s="139" t="s">
        <v>567</v>
      </c>
      <c r="F245" s="192" t="s">
        <v>568</v>
      </c>
      <c r="G245" s="192"/>
      <c r="H245" s="192"/>
      <c r="I245" s="192"/>
      <c r="J245" s="140" t="s">
        <v>147</v>
      </c>
      <c r="K245" s="141">
        <v>99.3</v>
      </c>
      <c r="L245" s="193"/>
      <c r="M245" s="193"/>
      <c r="N245" s="193">
        <f t="shared" si="60"/>
        <v>0</v>
      </c>
      <c r="O245" s="193"/>
      <c r="P245" s="193"/>
      <c r="Q245" s="193"/>
      <c r="R245" s="142"/>
      <c r="T245" s="143" t="s">
        <v>5</v>
      </c>
      <c r="U245" s="40" t="s">
        <v>36</v>
      </c>
      <c r="V245" s="144">
        <v>5.6000000000000001E-2</v>
      </c>
      <c r="W245" s="144">
        <f t="shared" si="61"/>
        <v>5.5607999999999995</v>
      </c>
      <c r="X245" s="144">
        <v>0</v>
      </c>
      <c r="Y245" s="144">
        <f t="shared" si="62"/>
        <v>0</v>
      </c>
      <c r="Z245" s="144">
        <v>4.1999999999999997E-3</v>
      </c>
      <c r="AA245" s="145">
        <f t="shared" si="63"/>
        <v>0.41705999999999999</v>
      </c>
      <c r="AR245" s="18" t="s">
        <v>199</v>
      </c>
      <c r="AT245" s="18" t="s">
        <v>137</v>
      </c>
      <c r="AU245" s="18" t="s">
        <v>78</v>
      </c>
      <c r="AY245" s="18" t="s">
        <v>136</v>
      </c>
      <c r="BE245" s="146">
        <f t="shared" si="64"/>
        <v>0</v>
      </c>
      <c r="BF245" s="146">
        <f t="shared" si="65"/>
        <v>0</v>
      </c>
      <c r="BG245" s="146">
        <f t="shared" si="66"/>
        <v>0</v>
      </c>
      <c r="BH245" s="146">
        <f t="shared" si="67"/>
        <v>0</v>
      </c>
      <c r="BI245" s="146">
        <f t="shared" si="68"/>
        <v>0</v>
      </c>
      <c r="BJ245" s="18" t="s">
        <v>78</v>
      </c>
      <c r="BK245" s="146">
        <f t="shared" si="69"/>
        <v>0</v>
      </c>
      <c r="BL245" s="18" t="s">
        <v>199</v>
      </c>
      <c r="BM245" s="18" t="s">
        <v>569</v>
      </c>
    </row>
    <row r="246" spans="2:65" s="1" customFormat="1" ht="38.25" customHeight="1">
      <c r="B246" s="137"/>
      <c r="C246" s="138" t="s">
        <v>570</v>
      </c>
      <c r="D246" s="138" t="s">
        <v>137</v>
      </c>
      <c r="E246" s="139" t="s">
        <v>571</v>
      </c>
      <c r="F246" s="192" t="s">
        <v>572</v>
      </c>
      <c r="G246" s="192"/>
      <c r="H246" s="192"/>
      <c r="I246" s="192"/>
      <c r="J246" s="140" t="s">
        <v>147</v>
      </c>
      <c r="K246" s="141">
        <v>14.8</v>
      </c>
      <c r="L246" s="193"/>
      <c r="M246" s="193"/>
      <c r="N246" s="193">
        <f t="shared" si="60"/>
        <v>0</v>
      </c>
      <c r="O246" s="193"/>
      <c r="P246" s="193"/>
      <c r="Q246" s="193"/>
      <c r="R246" s="142"/>
      <c r="T246" s="143" t="s">
        <v>5</v>
      </c>
      <c r="U246" s="40" t="s">
        <v>36</v>
      </c>
      <c r="V246" s="144">
        <v>0.76</v>
      </c>
      <c r="W246" s="144">
        <f t="shared" si="61"/>
        <v>11.248000000000001</v>
      </c>
      <c r="X246" s="144">
        <v>2.2000000000000001E-4</v>
      </c>
      <c r="Y246" s="144">
        <f t="shared" si="62"/>
        <v>3.2560000000000002E-3</v>
      </c>
      <c r="Z246" s="144">
        <v>0</v>
      </c>
      <c r="AA246" s="145">
        <f t="shared" si="63"/>
        <v>0</v>
      </c>
      <c r="AR246" s="18" t="s">
        <v>199</v>
      </c>
      <c r="AT246" s="18" t="s">
        <v>137</v>
      </c>
      <c r="AU246" s="18" t="s">
        <v>78</v>
      </c>
      <c r="AY246" s="18" t="s">
        <v>136</v>
      </c>
      <c r="BE246" s="146">
        <f t="shared" si="64"/>
        <v>0</v>
      </c>
      <c r="BF246" s="146">
        <f t="shared" si="65"/>
        <v>0</v>
      </c>
      <c r="BG246" s="146">
        <f t="shared" si="66"/>
        <v>0</v>
      </c>
      <c r="BH246" s="146">
        <f t="shared" si="67"/>
        <v>0</v>
      </c>
      <c r="BI246" s="146">
        <f t="shared" si="68"/>
        <v>0</v>
      </c>
      <c r="BJ246" s="18" t="s">
        <v>78</v>
      </c>
      <c r="BK246" s="146">
        <f t="shared" si="69"/>
        <v>0</v>
      </c>
      <c r="BL246" s="18" t="s">
        <v>199</v>
      </c>
      <c r="BM246" s="18" t="s">
        <v>573</v>
      </c>
    </row>
    <row r="247" spans="2:65" s="1" customFormat="1" ht="25.5" customHeight="1">
      <c r="B247" s="137"/>
      <c r="C247" s="138" t="s">
        <v>574</v>
      </c>
      <c r="D247" s="138" t="s">
        <v>137</v>
      </c>
      <c r="E247" s="139" t="s">
        <v>575</v>
      </c>
      <c r="F247" s="192" t="s">
        <v>576</v>
      </c>
      <c r="G247" s="192"/>
      <c r="H247" s="192"/>
      <c r="I247" s="192"/>
      <c r="J247" s="140" t="s">
        <v>284</v>
      </c>
      <c r="K247" s="141">
        <v>3</v>
      </c>
      <c r="L247" s="193"/>
      <c r="M247" s="193"/>
      <c r="N247" s="193">
        <f t="shared" si="60"/>
        <v>0</v>
      </c>
      <c r="O247" s="193"/>
      <c r="P247" s="193"/>
      <c r="Q247" s="193"/>
      <c r="R247" s="142"/>
      <c r="T247" s="143" t="s">
        <v>5</v>
      </c>
      <c r="U247" s="40" t="s">
        <v>36</v>
      </c>
      <c r="V247" s="144">
        <v>0.44</v>
      </c>
      <c r="W247" s="144">
        <f t="shared" si="61"/>
        <v>1.32</v>
      </c>
      <c r="X247" s="144">
        <v>1.8799999999999999E-3</v>
      </c>
      <c r="Y247" s="144">
        <f t="shared" si="62"/>
        <v>5.64E-3</v>
      </c>
      <c r="Z247" s="144">
        <v>0</v>
      </c>
      <c r="AA247" s="145">
        <f t="shared" si="63"/>
        <v>0</v>
      </c>
      <c r="AR247" s="18" t="s">
        <v>199</v>
      </c>
      <c r="AT247" s="18" t="s">
        <v>137</v>
      </c>
      <c r="AU247" s="18" t="s">
        <v>78</v>
      </c>
      <c r="AY247" s="18" t="s">
        <v>136</v>
      </c>
      <c r="BE247" s="146">
        <f t="shared" si="64"/>
        <v>0</v>
      </c>
      <c r="BF247" s="146">
        <f t="shared" si="65"/>
        <v>0</v>
      </c>
      <c r="BG247" s="146">
        <f t="shared" si="66"/>
        <v>0</v>
      </c>
      <c r="BH247" s="146">
        <f t="shared" si="67"/>
        <v>0</v>
      </c>
      <c r="BI247" s="146">
        <f t="shared" si="68"/>
        <v>0</v>
      </c>
      <c r="BJ247" s="18" t="s">
        <v>78</v>
      </c>
      <c r="BK247" s="146">
        <f t="shared" si="69"/>
        <v>0</v>
      </c>
      <c r="BL247" s="18" t="s">
        <v>199</v>
      </c>
      <c r="BM247" s="18" t="s">
        <v>577</v>
      </c>
    </row>
    <row r="248" spans="2:65" s="1" customFormat="1" ht="38.25" customHeight="1">
      <c r="B248" s="137"/>
      <c r="C248" s="138" t="s">
        <v>578</v>
      </c>
      <c r="D248" s="138" t="s">
        <v>137</v>
      </c>
      <c r="E248" s="139" t="s">
        <v>579</v>
      </c>
      <c r="F248" s="192" t="s">
        <v>580</v>
      </c>
      <c r="G248" s="192"/>
      <c r="H248" s="192"/>
      <c r="I248" s="192"/>
      <c r="J248" s="140" t="s">
        <v>284</v>
      </c>
      <c r="K248" s="141">
        <v>3</v>
      </c>
      <c r="L248" s="193"/>
      <c r="M248" s="193"/>
      <c r="N248" s="193">
        <f t="shared" si="60"/>
        <v>0</v>
      </c>
      <c r="O248" s="193"/>
      <c r="P248" s="193"/>
      <c r="Q248" s="193"/>
      <c r="R248" s="142"/>
      <c r="T248" s="143" t="s">
        <v>5</v>
      </c>
      <c r="U248" s="40" t="s">
        <v>36</v>
      </c>
      <c r="V248" s="144">
        <v>0.13900000000000001</v>
      </c>
      <c r="W248" s="144">
        <f t="shared" si="61"/>
        <v>0.41700000000000004</v>
      </c>
      <c r="X248" s="144">
        <v>1.7000000000000001E-4</v>
      </c>
      <c r="Y248" s="144">
        <f t="shared" si="62"/>
        <v>5.1000000000000004E-4</v>
      </c>
      <c r="Z248" s="144">
        <v>0</v>
      </c>
      <c r="AA248" s="145">
        <f t="shared" si="63"/>
        <v>0</v>
      </c>
      <c r="AR248" s="18" t="s">
        <v>199</v>
      </c>
      <c r="AT248" s="18" t="s">
        <v>137</v>
      </c>
      <c r="AU248" s="18" t="s">
        <v>78</v>
      </c>
      <c r="AY248" s="18" t="s">
        <v>136</v>
      </c>
      <c r="BE248" s="146">
        <f t="shared" si="64"/>
        <v>0</v>
      </c>
      <c r="BF248" s="146">
        <f t="shared" si="65"/>
        <v>0</v>
      </c>
      <c r="BG248" s="146">
        <f t="shared" si="66"/>
        <v>0</v>
      </c>
      <c r="BH248" s="146">
        <f t="shared" si="67"/>
        <v>0</v>
      </c>
      <c r="BI248" s="146">
        <f t="shared" si="68"/>
        <v>0</v>
      </c>
      <c r="BJ248" s="18" t="s">
        <v>78</v>
      </c>
      <c r="BK248" s="146">
        <f t="shared" si="69"/>
        <v>0</v>
      </c>
      <c r="BL248" s="18" t="s">
        <v>199</v>
      </c>
      <c r="BM248" s="18" t="s">
        <v>581</v>
      </c>
    </row>
    <row r="249" spans="2:65" s="1" customFormat="1" ht="25.5" customHeight="1">
      <c r="B249" s="137"/>
      <c r="C249" s="138" t="s">
        <v>582</v>
      </c>
      <c r="D249" s="138" t="s">
        <v>137</v>
      </c>
      <c r="E249" s="139" t="s">
        <v>583</v>
      </c>
      <c r="F249" s="192" t="s">
        <v>584</v>
      </c>
      <c r="G249" s="192"/>
      <c r="H249" s="192"/>
      <c r="I249" s="192"/>
      <c r="J249" s="140" t="s">
        <v>284</v>
      </c>
      <c r="K249" s="141">
        <v>3</v>
      </c>
      <c r="L249" s="193"/>
      <c r="M249" s="193"/>
      <c r="N249" s="193">
        <f t="shared" si="60"/>
        <v>0</v>
      </c>
      <c r="O249" s="193"/>
      <c r="P249" s="193"/>
      <c r="Q249" s="193"/>
      <c r="R249" s="142"/>
      <c r="T249" s="143" t="s">
        <v>5</v>
      </c>
      <c r="U249" s="40" t="s">
        <v>36</v>
      </c>
      <c r="V249" s="144">
        <v>8.5999999999999993E-2</v>
      </c>
      <c r="W249" s="144">
        <f t="shared" si="61"/>
        <v>0.25800000000000001</v>
      </c>
      <c r="X249" s="144">
        <v>0</v>
      </c>
      <c r="Y249" s="144">
        <f t="shared" si="62"/>
        <v>0</v>
      </c>
      <c r="Z249" s="144">
        <v>5.1599999999999997E-3</v>
      </c>
      <c r="AA249" s="145">
        <f t="shared" si="63"/>
        <v>1.5479999999999999E-2</v>
      </c>
      <c r="AR249" s="18" t="s">
        <v>199</v>
      </c>
      <c r="AT249" s="18" t="s">
        <v>137</v>
      </c>
      <c r="AU249" s="18" t="s">
        <v>78</v>
      </c>
      <c r="AY249" s="18" t="s">
        <v>136</v>
      </c>
      <c r="BE249" s="146">
        <f t="shared" si="64"/>
        <v>0</v>
      </c>
      <c r="BF249" s="146">
        <f t="shared" si="65"/>
        <v>0</v>
      </c>
      <c r="BG249" s="146">
        <f t="shared" si="66"/>
        <v>0</v>
      </c>
      <c r="BH249" s="146">
        <f t="shared" si="67"/>
        <v>0</v>
      </c>
      <c r="BI249" s="146">
        <f t="shared" si="68"/>
        <v>0</v>
      </c>
      <c r="BJ249" s="18" t="s">
        <v>78</v>
      </c>
      <c r="BK249" s="146">
        <f t="shared" si="69"/>
        <v>0</v>
      </c>
      <c r="BL249" s="18" t="s">
        <v>199</v>
      </c>
      <c r="BM249" s="18" t="s">
        <v>585</v>
      </c>
    </row>
    <row r="250" spans="2:65" s="1" customFormat="1" ht="38.25" customHeight="1">
      <c r="B250" s="137"/>
      <c r="C250" s="138" t="s">
        <v>586</v>
      </c>
      <c r="D250" s="138" t="s">
        <v>137</v>
      </c>
      <c r="E250" s="139" t="s">
        <v>587</v>
      </c>
      <c r="F250" s="192" t="s">
        <v>588</v>
      </c>
      <c r="G250" s="192"/>
      <c r="H250" s="192"/>
      <c r="I250" s="192"/>
      <c r="J250" s="140" t="s">
        <v>147</v>
      </c>
      <c r="K250" s="141">
        <v>68.3</v>
      </c>
      <c r="L250" s="193"/>
      <c r="M250" s="193"/>
      <c r="N250" s="193">
        <f t="shared" si="60"/>
        <v>0</v>
      </c>
      <c r="O250" s="193"/>
      <c r="P250" s="193"/>
      <c r="Q250" s="193"/>
      <c r="R250" s="142"/>
      <c r="T250" s="143" t="s">
        <v>5</v>
      </c>
      <c r="U250" s="40" t="s">
        <v>36</v>
      </c>
      <c r="V250" s="144">
        <v>0.61399999999999999</v>
      </c>
      <c r="W250" s="144">
        <f t="shared" si="61"/>
        <v>41.936199999999999</v>
      </c>
      <c r="X250" s="144">
        <v>1.6000000000000001E-4</v>
      </c>
      <c r="Y250" s="144">
        <f t="shared" si="62"/>
        <v>1.0928E-2</v>
      </c>
      <c r="Z250" s="144">
        <v>0</v>
      </c>
      <c r="AA250" s="145">
        <f t="shared" si="63"/>
        <v>0</v>
      </c>
      <c r="AR250" s="18" t="s">
        <v>199</v>
      </c>
      <c r="AT250" s="18" t="s">
        <v>137</v>
      </c>
      <c r="AU250" s="18" t="s">
        <v>78</v>
      </c>
      <c r="AY250" s="18" t="s">
        <v>136</v>
      </c>
      <c r="BE250" s="146">
        <f t="shared" si="64"/>
        <v>0</v>
      </c>
      <c r="BF250" s="146">
        <f t="shared" si="65"/>
        <v>0</v>
      </c>
      <c r="BG250" s="146">
        <f t="shared" si="66"/>
        <v>0</v>
      </c>
      <c r="BH250" s="146">
        <f t="shared" si="67"/>
        <v>0</v>
      </c>
      <c r="BI250" s="146">
        <f t="shared" si="68"/>
        <v>0</v>
      </c>
      <c r="BJ250" s="18" t="s">
        <v>78</v>
      </c>
      <c r="BK250" s="146">
        <f t="shared" si="69"/>
        <v>0</v>
      </c>
      <c r="BL250" s="18" t="s">
        <v>199</v>
      </c>
      <c r="BM250" s="18" t="s">
        <v>589</v>
      </c>
    </row>
    <row r="251" spans="2:65" s="1" customFormat="1" ht="38.25" customHeight="1">
      <c r="B251" s="137"/>
      <c r="C251" s="138" t="s">
        <v>590</v>
      </c>
      <c r="D251" s="138" t="s">
        <v>137</v>
      </c>
      <c r="E251" s="139" t="s">
        <v>591</v>
      </c>
      <c r="F251" s="192" t="s">
        <v>592</v>
      </c>
      <c r="G251" s="192"/>
      <c r="H251" s="192"/>
      <c r="I251" s="192"/>
      <c r="J251" s="140" t="s">
        <v>147</v>
      </c>
      <c r="K251" s="141">
        <v>31</v>
      </c>
      <c r="L251" s="193"/>
      <c r="M251" s="193"/>
      <c r="N251" s="193">
        <f t="shared" si="60"/>
        <v>0</v>
      </c>
      <c r="O251" s="193"/>
      <c r="P251" s="193"/>
      <c r="Q251" s="193"/>
      <c r="R251" s="142"/>
      <c r="T251" s="143" t="s">
        <v>5</v>
      </c>
      <c r="U251" s="40" t="s">
        <v>36</v>
      </c>
      <c r="V251" s="144">
        <v>0.83984000000000003</v>
      </c>
      <c r="W251" s="144">
        <f t="shared" si="61"/>
        <v>26.035040000000002</v>
      </c>
      <c r="X251" s="144">
        <v>2.0000000000000001E-4</v>
      </c>
      <c r="Y251" s="144">
        <f t="shared" si="62"/>
        <v>6.2000000000000006E-3</v>
      </c>
      <c r="Z251" s="144">
        <v>0</v>
      </c>
      <c r="AA251" s="145">
        <f t="shared" si="63"/>
        <v>0</v>
      </c>
      <c r="AR251" s="18" t="s">
        <v>199</v>
      </c>
      <c r="AT251" s="18" t="s">
        <v>137</v>
      </c>
      <c r="AU251" s="18" t="s">
        <v>78</v>
      </c>
      <c r="AY251" s="18" t="s">
        <v>136</v>
      </c>
      <c r="BE251" s="146">
        <f t="shared" si="64"/>
        <v>0</v>
      </c>
      <c r="BF251" s="146">
        <f t="shared" si="65"/>
        <v>0</v>
      </c>
      <c r="BG251" s="146">
        <f t="shared" si="66"/>
        <v>0</v>
      </c>
      <c r="BH251" s="146">
        <f t="shared" si="67"/>
        <v>0</v>
      </c>
      <c r="BI251" s="146">
        <f t="shared" si="68"/>
        <v>0</v>
      </c>
      <c r="BJ251" s="18" t="s">
        <v>78</v>
      </c>
      <c r="BK251" s="146">
        <f t="shared" si="69"/>
        <v>0</v>
      </c>
      <c r="BL251" s="18" t="s">
        <v>199</v>
      </c>
      <c r="BM251" s="18" t="s">
        <v>593</v>
      </c>
    </row>
    <row r="252" spans="2:65" s="1" customFormat="1" ht="25.5" customHeight="1">
      <c r="B252" s="137"/>
      <c r="C252" s="138" t="s">
        <v>594</v>
      </c>
      <c r="D252" s="138" t="s">
        <v>137</v>
      </c>
      <c r="E252" s="139" t="s">
        <v>595</v>
      </c>
      <c r="F252" s="192" t="s">
        <v>596</v>
      </c>
      <c r="G252" s="192"/>
      <c r="H252" s="192"/>
      <c r="I252" s="192"/>
      <c r="J252" s="140" t="s">
        <v>147</v>
      </c>
      <c r="K252" s="141">
        <v>24.6</v>
      </c>
      <c r="L252" s="193"/>
      <c r="M252" s="193"/>
      <c r="N252" s="193">
        <f t="shared" si="60"/>
        <v>0</v>
      </c>
      <c r="O252" s="193"/>
      <c r="P252" s="193"/>
      <c r="Q252" s="193"/>
      <c r="R252" s="142"/>
      <c r="T252" s="143" t="s">
        <v>5</v>
      </c>
      <c r="U252" s="40" t="s">
        <v>36</v>
      </c>
      <c r="V252" s="144">
        <v>0.66200000000000003</v>
      </c>
      <c r="W252" s="144">
        <f t="shared" si="61"/>
        <v>16.285200000000003</v>
      </c>
      <c r="X252" s="144">
        <v>2.4399999999999999E-3</v>
      </c>
      <c r="Y252" s="144">
        <f t="shared" si="62"/>
        <v>6.0024000000000001E-2</v>
      </c>
      <c r="Z252" s="144">
        <v>0</v>
      </c>
      <c r="AA252" s="145">
        <f t="shared" si="63"/>
        <v>0</v>
      </c>
      <c r="AR252" s="18" t="s">
        <v>199</v>
      </c>
      <c r="AT252" s="18" t="s">
        <v>137</v>
      </c>
      <c r="AU252" s="18" t="s">
        <v>78</v>
      </c>
      <c r="AY252" s="18" t="s">
        <v>136</v>
      </c>
      <c r="BE252" s="146">
        <f t="shared" si="64"/>
        <v>0</v>
      </c>
      <c r="BF252" s="146">
        <f t="shared" si="65"/>
        <v>0</v>
      </c>
      <c r="BG252" s="146">
        <f t="shared" si="66"/>
        <v>0</v>
      </c>
      <c r="BH252" s="146">
        <f t="shared" si="67"/>
        <v>0</v>
      </c>
      <c r="BI252" s="146">
        <f t="shared" si="68"/>
        <v>0</v>
      </c>
      <c r="BJ252" s="18" t="s">
        <v>78</v>
      </c>
      <c r="BK252" s="146">
        <f t="shared" si="69"/>
        <v>0</v>
      </c>
      <c r="BL252" s="18" t="s">
        <v>199</v>
      </c>
      <c r="BM252" s="18" t="s">
        <v>597</v>
      </c>
    </row>
    <row r="253" spans="2:65" s="1" customFormat="1" ht="25.5" customHeight="1">
      <c r="B253" s="137"/>
      <c r="C253" s="138" t="s">
        <v>598</v>
      </c>
      <c r="D253" s="138" t="s">
        <v>137</v>
      </c>
      <c r="E253" s="139" t="s">
        <v>599</v>
      </c>
      <c r="F253" s="192" t="s">
        <v>600</v>
      </c>
      <c r="G253" s="192"/>
      <c r="H253" s="192"/>
      <c r="I253" s="192"/>
      <c r="J253" s="140" t="s">
        <v>147</v>
      </c>
      <c r="K253" s="141">
        <v>24.6</v>
      </c>
      <c r="L253" s="193"/>
      <c r="M253" s="193"/>
      <c r="N253" s="193">
        <f t="shared" si="60"/>
        <v>0</v>
      </c>
      <c r="O253" s="193"/>
      <c r="P253" s="193"/>
      <c r="Q253" s="193"/>
      <c r="R253" s="142"/>
      <c r="T253" s="143" t="s">
        <v>5</v>
      </c>
      <c r="U253" s="40" t="s">
        <v>36</v>
      </c>
      <c r="V253" s="144">
        <v>5.6000000000000001E-2</v>
      </c>
      <c r="W253" s="144">
        <f t="shared" si="61"/>
        <v>1.3776000000000002</v>
      </c>
      <c r="X253" s="144">
        <v>0</v>
      </c>
      <c r="Y253" s="144">
        <f t="shared" si="62"/>
        <v>0</v>
      </c>
      <c r="Z253" s="144">
        <v>2.8500000000000001E-3</v>
      </c>
      <c r="AA253" s="145">
        <f t="shared" si="63"/>
        <v>7.0110000000000006E-2</v>
      </c>
      <c r="AR253" s="18" t="s">
        <v>199</v>
      </c>
      <c r="AT253" s="18" t="s">
        <v>137</v>
      </c>
      <c r="AU253" s="18" t="s">
        <v>78</v>
      </c>
      <c r="AY253" s="18" t="s">
        <v>136</v>
      </c>
      <c r="BE253" s="146">
        <f t="shared" si="64"/>
        <v>0</v>
      </c>
      <c r="BF253" s="146">
        <f t="shared" si="65"/>
        <v>0</v>
      </c>
      <c r="BG253" s="146">
        <f t="shared" si="66"/>
        <v>0</v>
      </c>
      <c r="BH253" s="146">
        <f t="shared" si="67"/>
        <v>0</v>
      </c>
      <c r="BI253" s="146">
        <f t="shared" si="68"/>
        <v>0</v>
      </c>
      <c r="BJ253" s="18" t="s">
        <v>78</v>
      </c>
      <c r="BK253" s="146">
        <f t="shared" si="69"/>
        <v>0</v>
      </c>
      <c r="BL253" s="18" t="s">
        <v>199</v>
      </c>
      <c r="BM253" s="18" t="s">
        <v>601</v>
      </c>
    </row>
    <row r="254" spans="2:65" s="1" customFormat="1" ht="25.5" customHeight="1">
      <c r="B254" s="137"/>
      <c r="C254" s="138" t="s">
        <v>602</v>
      </c>
      <c r="D254" s="138" t="s">
        <v>137</v>
      </c>
      <c r="E254" s="139" t="s">
        <v>603</v>
      </c>
      <c r="F254" s="192" t="s">
        <v>604</v>
      </c>
      <c r="G254" s="192"/>
      <c r="H254" s="192"/>
      <c r="I254" s="192"/>
      <c r="J254" s="140" t="s">
        <v>222</v>
      </c>
      <c r="K254" s="141">
        <v>8.8999999999999996E-2</v>
      </c>
      <c r="L254" s="193"/>
      <c r="M254" s="193"/>
      <c r="N254" s="193">
        <f t="shared" si="60"/>
        <v>0</v>
      </c>
      <c r="O254" s="193"/>
      <c r="P254" s="193"/>
      <c r="Q254" s="193"/>
      <c r="R254" s="142"/>
      <c r="T254" s="143" t="s">
        <v>5</v>
      </c>
      <c r="U254" s="40" t="s">
        <v>36</v>
      </c>
      <c r="V254" s="144">
        <v>4.5590000000000002</v>
      </c>
      <c r="W254" s="144">
        <f t="shared" si="61"/>
        <v>0.40575099999999997</v>
      </c>
      <c r="X254" s="144">
        <v>0</v>
      </c>
      <c r="Y254" s="144">
        <f t="shared" si="62"/>
        <v>0</v>
      </c>
      <c r="Z254" s="144">
        <v>0</v>
      </c>
      <c r="AA254" s="145">
        <f t="shared" si="63"/>
        <v>0</v>
      </c>
      <c r="AR254" s="18" t="s">
        <v>199</v>
      </c>
      <c r="AT254" s="18" t="s">
        <v>137</v>
      </c>
      <c r="AU254" s="18" t="s">
        <v>78</v>
      </c>
      <c r="AY254" s="18" t="s">
        <v>136</v>
      </c>
      <c r="BE254" s="146">
        <f t="shared" si="64"/>
        <v>0</v>
      </c>
      <c r="BF254" s="146">
        <f t="shared" si="65"/>
        <v>0</v>
      </c>
      <c r="BG254" s="146">
        <f t="shared" si="66"/>
        <v>0</v>
      </c>
      <c r="BH254" s="146">
        <f t="shared" si="67"/>
        <v>0</v>
      </c>
      <c r="BI254" s="146">
        <f t="shared" si="68"/>
        <v>0</v>
      </c>
      <c r="BJ254" s="18" t="s">
        <v>78</v>
      </c>
      <c r="BK254" s="146">
        <f t="shared" si="69"/>
        <v>0</v>
      </c>
      <c r="BL254" s="18" t="s">
        <v>199</v>
      </c>
      <c r="BM254" s="18" t="s">
        <v>605</v>
      </c>
    </row>
    <row r="255" spans="2:65" s="9" customFormat="1" ht="37.35" customHeight="1">
      <c r="B255" s="126"/>
      <c r="C255" s="127"/>
      <c r="D255" s="128" t="s">
        <v>118</v>
      </c>
      <c r="E255" s="128"/>
      <c r="F255" s="128"/>
      <c r="G255" s="128"/>
      <c r="H255" s="128"/>
      <c r="I255" s="128"/>
      <c r="J255" s="128"/>
      <c r="K255" s="128"/>
      <c r="L255" s="128"/>
      <c r="M255" s="128"/>
      <c r="N255" s="202">
        <f>BK255</f>
        <v>0</v>
      </c>
      <c r="O255" s="203"/>
      <c r="P255" s="203"/>
      <c r="Q255" s="203"/>
      <c r="R255" s="129"/>
      <c r="T255" s="130"/>
      <c r="U255" s="127"/>
      <c r="V255" s="127"/>
      <c r="W255" s="131">
        <f>W256</f>
        <v>13.815</v>
      </c>
      <c r="X255" s="127"/>
      <c r="Y255" s="131">
        <f>Y256</f>
        <v>0</v>
      </c>
      <c r="Z255" s="127"/>
      <c r="AA255" s="132">
        <f>AA256</f>
        <v>0</v>
      </c>
      <c r="AR255" s="133" t="s">
        <v>81</v>
      </c>
      <c r="AT255" s="134" t="s">
        <v>68</v>
      </c>
      <c r="AU255" s="134" t="s">
        <v>69</v>
      </c>
      <c r="AY255" s="133" t="s">
        <v>136</v>
      </c>
      <c r="BK255" s="135">
        <f>BK256</f>
        <v>0</v>
      </c>
    </row>
    <row r="256" spans="2:65" s="9" customFormat="1" ht="19.899999999999999" customHeight="1">
      <c r="B256" s="126"/>
      <c r="C256" s="127"/>
      <c r="D256" s="136" t="s">
        <v>119</v>
      </c>
      <c r="E256" s="136"/>
      <c r="F256" s="136"/>
      <c r="G256" s="136"/>
      <c r="H256" s="136"/>
      <c r="I256" s="136"/>
      <c r="J256" s="136"/>
      <c r="K256" s="136"/>
      <c r="L256" s="136"/>
      <c r="M256" s="136"/>
      <c r="N256" s="198">
        <f>BK256</f>
        <v>0</v>
      </c>
      <c r="O256" s="199"/>
      <c r="P256" s="199"/>
      <c r="Q256" s="199"/>
      <c r="R256" s="129"/>
      <c r="T256" s="130"/>
      <c r="U256" s="127"/>
      <c r="V256" s="127"/>
      <c r="W256" s="131">
        <f>W257</f>
        <v>13.815</v>
      </c>
      <c r="X256" s="127"/>
      <c r="Y256" s="131">
        <f>Y257</f>
        <v>0</v>
      </c>
      <c r="Z256" s="127"/>
      <c r="AA256" s="132">
        <f>AA257</f>
        <v>0</v>
      </c>
      <c r="AR256" s="133" t="s">
        <v>81</v>
      </c>
      <c r="AT256" s="134" t="s">
        <v>68</v>
      </c>
      <c r="AU256" s="134" t="s">
        <v>75</v>
      </c>
      <c r="AY256" s="133" t="s">
        <v>136</v>
      </c>
      <c r="BK256" s="135">
        <f>BK257</f>
        <v>0</v>
      </c>
    </row>
    <row r="257" spans="2:65" s="1" customFormat="1" ht="25.5" customHeight="1">
      <c r="B257" s="137"/>
      <c r="C257" s="138" t="s">
        <v>606</v>
      </c>
      <c r="D257" s="138" t="s">
        <v>137</v>
      </c>
      <c r="E257" s="139" t="s">
        <v>607</v>
      </c>
      <c r="F257" s="192" t="s">
        <v>608</v>
      </c>
      <c r="G257" s="192"/>
      <c r="H257" s="192"/>
      <c r="I257" s="192"/>
      <c r="J257" s="140" t="s">
        <v>147</v>
      </c>
      <c r="K257" s="141">
        <v>184.2</v>
      </c>
      <c r="L257" s="193"/>
      <c r="M257" s="193"/>
      <c r="N257" s="193">
        <f>ROUND(L257*K257,2)</f>
        <v>0</v>
      </c>
      <c r="O257" s="193"/>
      <c r="P257" s="193"/>
      <c r="Q257" s="193"/>
      <c r="R257" s="142"/>
      <c r="T257" s="143" t="s">
        <v>5</v>
      </c>
      <c r="U257" s="40" t="s">
        <v>36</v>
      </c>
      <c r="V257" s="144">
        <v>7.4999999999999997E-2</v>
      </c>
      <c r="W257" s="144">
        <f>V257*K257</f>
        <v>13.815</v>
      </c>
      <c r="X257" s="144">
        <v>0</v>
      </c>
      <c r="Y257" s="144">
        <f>X257*K257</f>
        <v>0</v>
      </c>
      <c r="Z257" s="144">
        <v>0</v>
      </c>
      <c r="AA257" s="145">
        <f>Z257*K257</f>
        <v>0</v>
      </c>
      <c r="AR257" s="18" t="s">
        <v>395</v>
      </c>
      <c r="AT257" s="18" t="s">
        <v>137</v>
      </c>
      <c r="AU257" s="18" t="s">
        <v>78</v>
      </c>
      <c r="AY257" s="18" t="s">
        <v>136</v>
      </c>
      <c r="BE257" s="146">
        <f>IF(U257="základná",N257,0)</f>
        <v>0</v>
      </c>
      <c r="BF257" s="146">
        <f>IF(U257="znížená",N257,0)</f>
        <v>0</v>
      </c>
      <c r="BG257" s="146">
        <f>IF(U257="zákl. prenesená",N257,0)</f>
        <v>0</v>
      </c>
      <c r="BH257" s="146">
        <f>IF(U257="zníž. prenesená",N257,0)</f>
        <v>0</v>
      </c>
      <c r="BI257" s="146">
        <f>IF(U257="nulová",N257,0)</f>
        <v>0</v>
      </c>
      <c r="BJ257" s="18" t="s">
        <v>78</v>
      </c>
      <c r="BK257" s="146">
        <f>ROUND(L257*K257,2)</f>
        <v>0</v>
      </c>
      <c r="BL257" s="18" t="s">
        <v>395</v>
      </c>
      <c r="BM257" s="18" t="s">
        <v>609</v>
      </c>
    </row>
    <row r="258" spans="2:65" s="9" customFormat="1" ht="37.35" customHeight="1">
      <c r="B258" s="126"/>
      <c r="C258" s="127"/>
      <c r="D258" s="128" t="s">
        <v>120</v>
      </c>
      <c r="E258" s="128"/>
      <c r="F258" s="128"/>
      <c r="G258" s="128"/>
      <c r="H258" s="128"/>
      <c r="I258" s="128"/>
      <c r="J258" s="128"/>
      <c r="K258" s="128"/>
      <c r="L258" s="128"/>
      <c r="M258" s="128"/>
      <c r="N258" s="204">
        <f>BK258</f>
        <v>0</v>
      </c>
      <c r="O258" s="205"/>
      <c r="P258" s="205"/>
      <c r="Q258" s="205"/>
      <c r="R258" s="129"/>
      <c r="T258" s="130"/>
      <c r="U258" s="127"/>
      <c r="V258" s="127"/>
      <c r="W258" s="131">
        <f>W259</f>
        <v>0</v>
      </c>
      <c r="X258" s="127"/>
      <c r="Y258" s="131">
        <f>Y259</f>
        <v>0</v>
      </c>
      <c r="Z258" s="127"/>
      <c r="AA258" s="132">
        <f>AA259</f>
        <v>0</v>
      </c>
      <c r="AR258" s="133" t="s">
        <v>152</v>
      </c>
      <c r="AT258" s="134" t="s">
        <v>68</v>
      </c>
      <c r="AU258" s="134" t="s">
        <v>69</v>
      </c>
      <c r="AY258" s="133" t="s">
        <v>136</v>
      </c>
      <c r="BK258" s="135">
        <f>BK259</f>
        <v>0</v>
      </c>
    </row>
    <row r="259" spans="2:65" s="1" customFormat="1" ht="16.5" customHeight="1">
      <c r="B259" s="137"/>
      <c r="C259" s="138" t="s">
        <v>610</v>
      </c>
      <c r="D259" s="138" t="s">
        <v>137</v>
      </c>
      <c r="E259" s="139" t="s">
        <v>611</v>
      </c>
      <c r="F259" s="192" t="s">
        <v>612</v>
      </c>
      <c r="G259" s="192"/>
      <c r="H259" s="192"/>
      <c r="I259" s="192"/>
      <c r="J259" s="140" t="s">
        <v>284</v>
      </c>
      <c r="K259" s="141">
        <v>1</v>
      </c>
      <c r="L259" s="193"/>
      <c r="M259" s="193"/>
      <c r="N259" s="193">
        <f>ROUND(L259*K259,2)</f>
        <v>0</v>
      </c>
      <c r="O259" s="193"/>
      <c r="P259" s="193"/>
      <c r="Q259" s="193"/>
      <c r="R259" s="142"/>
      <c r="T259" s="143" t="s">
        <v>5</v>
      </c>
      <c r="U259" s="151" t="s">
        <v>36</v>
      </c>
      <c r="V259" s="152">
        <v>0</v>
      </c>
      <c r="W259" s="152">
        <f>V259*K259</f>
        <v>0</v>
      </c>
      <c r="X259" s="152">
        <v>0</v>
      </c>
      <c r="Y259" s="152">
        <f>X259*K259</f>
        <v>0</v>
      </c>
      <c r="Z259" s="152">
        <v>0</v>
      </c>
      <c r="AA259" s="153">
        <f>Z259*K259</f>
        <v>0</v>
      </c>
      <c r="AR259" s="18" t="s">
        <v>613</v>
      </c>
      <c r="AT259" s="18" t="s">
        <v>137</v>
      </c>
      <c r="AU259" s="18" t="s">
        <v>75</v>
      </c>
      <c r="AY259" s="18" t="s">
        <v>136</v>
      </c>
      <c r="BE259" s="146">
        <f>IF(U259="základná",N259,0)</f>
        <v>0</v>
      </c>
      <c r="BF259" s="146">
        <f>IF(U259="znížená",N259,0)</f>
        <v>0</v>
      </c>
      <c r="BG259" s="146">
        <f>IF(U259="zákl. prenesená",N259,0)</f>
        <v>0</v>
      </c>
      <c r="BH259" s="146">
        <f>IF(U259="zníž. prenesená",N259,0)</f>
        <v>0</v>
      </c>
      <c r="BI259" s="146">
        <f>IF(U259="nulová",N259,0)</f>
        <v>0</v>
      </c>
      <c r="BJ259" s="18" t="s">
        <v>78</v>
      </c>
      <c r="BK259" s="146">
        <f>ROUND(L259*K259,2)</f>
        <v>0</v>
      </c>
      <c r="BL259" s="18" t="s">
        <v>613</v>
      </c>
      <c r="BM259" s="18" t="s">
        <v>614</v>
      </c>
    </row>
    <row r="260" spans="2:65" s="1" customFormat="1" ht="6.95" customHeight="1">
      <c r="B260" s="55"/>
      <c r="C260" s="56"/>
      <c r="D260" s="56"/>
      <c r="E260" s="56"/>
      <c r="F260" s="56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7"/>
    </row>
  </sheetData>
  <mergeCells count="437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4:I184"/>
    <mergeCell ref="L184:M184"/>
    <mergeCell ref="N184:Q184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20:I220"/>
    <mergeCell ref="L220:M220"/>
    <mergeCell ref="N220:Q220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9:I249"/>
    <mergeCell ref="L249:M249"/>
    <mergeCell ref="N249:Q249"/>
    <mergeCell ref="N253:Q253"/>
    <mergeCell ref="F254:I254"/>
    <mergeCell ref="L254:M254"/>
    <mergeCell ref="N254:Q254"/>
    <mergeCell ref="F257:I257"/>
    <mergeCell ref="L257:M257"/>
    <mergeCell ref="N257:Q257"/>
    <mergeCell ref="F250:I250"/>
    <mergeCell ref="L250:M250"/>
    <mergeCell ref="N250:Q250"/>
    <mergeCell ref="F251:I251"/>
    <mergeCell ref="L251:M251"/>
    <mergeCell ref="N251:Q251"/>
    <mergeCell ref="F252:I252"/>
    <mergeCell ref="L252:M252"/>
    <mergeCell ref="N252:Q252"/>
    <mergeCell ref="H1:K1"/>
    <mergeCell ref="S2:AC2"/>
    <mergeCell ref="F259:I259"/>
    <mergeCell ref="L259:M259"/>
    <mergeCell ref="N259:Q259"/>
    <mergeCell ref="N125:Q125"/>
    <mergeCell ref="N126:Q126"/>
    <mergeCell ref="N127:Q127"/>
    <mergeCell ref="N179:Q179"/>
    <mergeCell ref="N183:Q183"/>
    <mergeCell ref="N185:Q185"/>
    <mergeCell ref="N193:Q193"/>
    <mergeCell ref="N199:Q199"/>
    <mergeCell ref="N206:Q206"/>
    <mergeCell ref="N219:Q219"/>
    <mergeCell ref="N221:Q221"/>
    <mergeCell ref="N222:Q222"/>
    <mergeCell ref="N236:Q236"/>
    <mergeCell ref="N242:Q242"/>
    <mergeCell ref="N255:Q255"/>
    <mergeCell ref="N256:Q256"/>
    <mergeCell ref="N258:Q258"/>
    <mergeCell ref="F253:I253"/>
    <mergeCell ref="L253:M253"/>
  </mergeCells>
  <hyperlinks>
    <hyperlink ref="F1:G1" location="C2" display="1) Krycí list rozpočtu"/>
    <hyperlink ref="H1:K1" location="C86" display="2) Rekapitulácia rozpočtu"/>
    <hyperlink ref="L1" location="C124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46"/>
  <sheetViews>
    <sheetView showGridLines="0" workbookViewId="0">
      <pane ySplit="1" topLeftCell="A172" activePane="bottomLeft" state="frozen"/>
      <selection pane="bottomLeft" activeCell="E21" sqref="E2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91</v>
      </c>
      <c r="G1" s="13"/>
      <c r="H1" s="191" t="s">
        <v>92</v>
      </c>
      <c r="I1" s="191"/>
      <c r="J1" s="191"/>
      <c r="K1" s="191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154" t="s">
        <v>8</v>
      </c>
      <c r="T2" s="155"/>
      <c r="U2" s="155"/>
      <c r="V2" s="155"/>
      <c r="W2" s="155"/>
      <c r="X2" s="155"/>
      <c r="Y2" s="155"/>
      <c r="Z2" s="155"/>
      <c r="AA2" s="155"/>
      <c r="AB2" s="155"/>
      <c r="AC2" s="155"/>
      <c r="AT2" s="18" t="s">
        <v>80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79" t="s">
        <v>96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23"/>
      <c r="T4" s="17" t="s">
        <v>11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9" t="str">
        <f>'Rekapitulácia stavby'!K6</f>
        <v>Vodozádržné opatrenia v obci Močenok</v>
      </c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4"/>
      <c r="R6" s="23"/>
    </row>
    <row r="7" spans="1:66" s="1" customFormat="1" ht="32.85" customHeight="1">
      <c r="B7" s="31"/>
      <c r="C7" s="32"/>
      <c r="D7" s="27" t="s">
        <v>97</v>
      </c>
      <c r="E7" s="32"/>
      <c r="F7" s="189" t="s">
        <v>79</v>
      </c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211"/>
      <c r="P9" s="211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88" t="s">
        <v>5</v>
      </c>
      <c r="P11" s="188"/>
      <c r="Q11" s="32"/>
      <c r="R11" s="33"/>
    </row>
    <row r="12" spans="1:66" s="1" customFormat="1" ht="18" customHeight="1">
      <c r="B12" s="31"/>
      <c r="C12" s="32"/>
      <c r="D12" s="32"/>
      <c r="E12" s="26" t="s">
        <v>19</v>
      </c>
      <c r="F12" s="32"/>
      <c r="G12" s="32"/>
      <c r="H12" s="32"/>
      <c r="I12" s="32"/>
      <c r="J12" s="32"/>
      <c r="K12" s="32"/>
      <c r="L12" s="32"/>
      <c r="M12" s="28" t="s">
        <v>23</v>
      </c>
      <c r="N12" s="32"/>
      <c r="O12" s="188" t="s">
        <v>5</v>
      </c>
      <c r="P12" s="188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188" t="str">
        <f>IF('Rekapitulácia stavby'!AN13="","",'Rekapitulácia stavby'!AN13)</f>
        <v/>
      </c>
      <c r="P14" s="188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23</v>
      </c>
      <c r="N15" s="32"/>
      <c r="O15" s="188" t="str">
        <f>IF('Rekapitulácia stavby'!AN14="","",'Rekapitulácia stavby'!AN14)</f>
        <v/>
      </c>
      <c r="P15" s="188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26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88" t="s">
        <v>5</v>
      </c>
      <c r="P17" s="188"/>
      <c r="Q17" s="32"/>
      <c r="R17" s="33"/>
    </row>
    <row r="18" spans="2:18" s="1" customFormat="1" ht="18" customHeight="1">
      <c r="B18" s="31"/>
      <c r="C18" s="32"/>
      <c r="D18" s="32"/>
      <c r="E18" s="26"/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188" t="s">
        <v>5</v>
      </c>
      <c r="P18" s="188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88" t="s">
        <v>5</v>
      </c>
      <c r="P20" s="188"/>
      <c r="Q20" s="32"/>
      <c r="R20" s="33"/>
    </row>
    <row r="21" spans="2:18" s="1" customFormat="1" ht="18" customHeight="1">
      <c r="B21" s="31"/>
      <c r="C21" s="32"/>
      <c r="D21" s="32"/>
      <c r="E21" s="26"/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188" t="s">
        <v>5</v>
      </c>
      <c r="P21" s="188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90" t="s">
        <v>5</v>
      </c>
      <c r="F24" s="190"/>
      <c r="G24" s="190"/>
      <c r="H24" s="190"/>
      <c r="I24" s="190"/>
      <c r="J24" s="190"/>
      <c r="K24" s="190"/>
      <c r="L24" s="19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98</v>
      </c>
      <c r="E27" s="32"/>
      <c r="F27" s="32"/>
      <c r="G27" s="32"/>
      <c r="H27" s="32"/>
      <c r="I27" s="32"/>
      <c r="J27" s="32"/>
      <c r="K27" s="32"/>
      <c r="L27" s="32"/>
      <c r="M27" s="165">
        <f>N88</f>
        <v>0</v>
      </c>
      <c r="N27" s="165"/>
      <c r="O27" s="165"/>
      <c r="P27" s="165"/>
      <c r="Q27" s="32"/>
      <c r="R27" s="33"/>
    </row>
    <row r="28" spans="2:18" s="1" customFormat="1" ht="14.45" customHeight="1">
      <c r="B28" s="31"/>
      <c r="C28" s="32"/>
      <c r="D28" s="30" t="s">
        <v>99</v>
      </c>
      <c r="E28" s="32"/>
      <c r="F28" s="32"/>
      <c r="G28" s="32"/>
      <c r="H28" s="32"/>
      <c r="I28" s="32"/>
      <c r="J28" s="32"/>
      <c r="K28" s="32"/>
      <c r="L28" s="32"/>
      <c r="M28" s="165">
        <f>N107</f>
        <v>0</v>
      </c>
      <c r="N28" s="165"/>
      <c r="O28" s="165"/>
      <c r="P28" s="165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32</v>
      </c>
      <c r="E30" s="32"/>
      <c r="F30" s="32"/>
      <c r="G30" s="32"/>
      <c r="H30" s="32"/>
      <c r="I30" s="32"/>
      <c r="J30" s="32"/>
      <c r="K30" s="32"/>
      <c r="L30" s="32"/>
      <c r="M30" s="224">
        <f>ROUND(M27+M28,2)</f>
        <v>0</v>
      </c>
      <c r="N30" s="208"/>
      <c r="O30" s="208"/>
      <c r="P30" s="208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4" t="s">
        <v>35</v>
      </c>
      <c r="H32" s="221">
        <f>ROUND((SUM(BE107:BE108)+SUM(BE126:BE245)), 2)</f>
        <v>0</v>
      </c>
      <c r="I32" s="208"/>
      <c r="J32" s="208"/>
      <c r="K32" s="32"/>
      <c r="L32" s="32"/>
      <c r="M32" s="221">
        <f>ROUND(ROUND((SUM(BE107:BE108)+SUM(BE126:BE245)), 2)*F32, 2)</f>
        <v>0</v>
      </c>
      <c r="N32" s="208"/>
      <c r="O32" s="208"/>
      <c r="P32" s="208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4" t="s">
        <v>35</v>
      </c>
      <c r="H33" s="221">
        <f>ROUND((SUM(BF107:BF108)+SUM(BF126:BF245)), 2)</f>
        <v>0</v>
      </c>
      <c r="I33" s="208"/>
      <c r="J33" s="208"/>
      <c r="K33" s="32"/>
      <c r="L33" s="32"/>
      <c r="M33" s="221">
        <f>ROUND(ROUND((SUM(BF107:BF108)+SUM(BF126:BF245)), 2)*F33, 2)</f>
        <v>0</v>
      </c>
      <c r="N33" s="208"/>
      <c r="O33" s="208"/>
      <c r="P33" s="208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4" t="s">
        <v>35</v>
      </c>
      <c r="H34" s="221">
        <f>ROUND((SUM(BG107:BG108)+SUM(BG126:BG245)), 2)</f>
        <v>0</v>
      </c>
      <c r="I34" s="208"/>
      <c r="J34" s="208"/>
      <c r="K34" s="32"/>
      <c r="L34" s="32"/>
      <c r="M34" s="221">
        <v>0</v>
      </c>
      <c r="N34" s="208"/>
      <c r="O34" s="208"/>
      <c r="P34" s="208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4" t="s">
        <v>35</v>
      </c>
      <c r="H35" s="221">
        <f>ROUND((SUM(BH107:BH108)+SUM(BH126:BH245)), 2)</f>
        <v>0</v>
      </c>
      <c r="I35" s="208"/>
      <c r="J35" s="208"/>
      <c r="K35" s="32"/>
      <c r="L35" s="32"/>
      <c r="M35" s="221">
        <v>0</v>
      </c>
      <c r="N35" s="208"/>
      <c r="O35" s="208"/>
      <c r="P35" s="208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4" t="s">
        <v>35</v>
      </c>
      <c r="H36" s="221">
        <f>ROUND((SUM(BI107:BI108)+SUM(BI126:BI245)), 2)</f>
        <v>0</v>
      </c>
      <c r="I36" s="208"/>
      <c r="J36" s="208"/>
      <c r="K36" s="32"/>
      <c r="L36" s="32"/>
      <c r="M36" s="221">
        <v>0</v>
      </c>
      <c r="N36" s="208"/>
      <c r="O36" s="208"/>
      <c r="P36" s="208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40</v>
      </c>
      <c r="E38" s="71"/>
      <c r="F38" s="71"/>
      <c r="G38" s="106" t="s">
        <v>41</v>
      </c>
      <c r="H38" s="107" t="s">
        <v>42</v>
      </c>
      <c r="I38" s="71"/>
      <c r="J38" s="71"/>
      <c r="K38" s="71"/>
      <c r="L38" s="222">
        <f>SUM(M30:M36)</f>
        <v>0</v>
      </c>
      <c r="M38" s="222"/>
      <c r="N38" s="222"/>
      <c r="O38" s="222"/>
      <c r="P38" s="223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9" t="s">
        <v>100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9" t="str">
        <f>F6</f>
        <v>Vodozádržné opatrenia v obci Močenok</v>
      </c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32"/>
      <c r="R78" s="33"/>
    </row>
    <row r="79" spans="2:18" s="1" customFormat="1" ht="36.950000000000003" customHeight="1">
      <c r="B79" s="31"/>
      <c r="C79" s="65" t="s">
        <v>97</v>
      </c>
      <c r="D79" s="32"/>
      <c r="E79" s="32"/>
      <c r="F79" s="181" t="str">
        <f>F7</f>
        <v>SO02 Odvodnenie východnej šikmej strechy KD</v>
      </c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11"/>
      <c r="N81" s="211"/>
      <c r="O81" s="211"/>
      <c r="P81" s="211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26</v>
      </c>
      <c r="L83" s="32"/>
      <c r="M83" s="188"/>
      <c r="N83" s="188"/>
      <c r="O83" s="188"/>
      <c r="P83" s="188"/>
      <c r="Q83" s="188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28</v>
      </c>
      <c r="L84" s="32"/>
      <c r="M84" s="188"/>
      <c r="N84" s="188"/>
      <c r="O84" s="188"/>
      <c r="P84" s="188"/>
      <c r="Q84" s="188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9" t="s">
        <v>101</v>
      </c>
      <c r="D86" s="220"/>
      <c r="E86" s="220"/>
      <c r="F86" s="220"/>
      <c r="G86" s="220"/>
      <c r="H86" s="100"/>
      <c r="I86" s="100"/>
      <c r="J86" s="100"/>
      <c r="K86" s="100"/>
      <c r="L86" s="100"/>
      <c r="M86" s="100"/>
      <c r="N86" s="219" t="s">
        <v>102</v>
      </c>
      <c r="O86" s="220"/>
      <c r="P86" s="220"/>
      <c r="Q86" s="220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7">
        <f>N126</f>
        <v>0</v>
      </c>
      <c r="O88" s="217"/>
      <c r="P88" s="217"/>
      <c r="Q88" s="217"/>
      <c r="R88" s="33"/>
      <c r="AU88" s="18" t="s">
        <v>104</v>
      </c>
    </row>
    <row r="89" spans="2:47" s="6" customFormat="1" ht="24.95" customHeight="1">
      <c r="B89" s="109"/>
      <c r="C89" s="110"/>
      <c r="D89" s="111" t="s">
        <v>105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7">
        <f>N127</f>
        <v>0</v>
      </c>
      <c r="O89" s="214"/>
      <c r="P89" s="214"/>
      <c r="Q89" s="214"/>
      <c r="R89" s="112"/>
    </row>
    <row r="90" spans="2:47" s="7" customFormat="1" ht="19.899999999999999" customHeight="1">
      <c r="B90" s="113"/>
      <c r="C90" s="114"/>
      <c r="D90" s="115" t="s">
        <v>106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15">
        <f>N128</f>
        <v>0</v>
      </c>
      <c r="O90" s="216"/>
      <c r="P90" s="216"/>
      <c r="Q90" s="216"/>
      <c r="R90" s="116"/>
    </row>
    <row r="91" spans="2:47" s="7" customFormat="1" ht="19.899999999999999" customHeight="1">
      <c r="B91" s="113"/>
      <c r="C91" s="114"/>
      <c r="D91" s="115" t="s">
        <v>107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15">
        <f>N171</f>
        <v>0</v>
      </c>
      <c r="O91" s="216"/>
      <c r="P91" s="216"/>
      <c r="Q91" s="216"/>
      <c r="R91" s="116"/>
    </row>
    <row r="92" spans="2:47" s="7" customFormat="1" ht="19.899999999999999" customHeight="1">
      <c r="B92" s="113"/>
      <c r="C92" s="114"/>
      <c r="D92" s="115" t="s">
        <v>109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15">
        <f>N175</f>
        <v>0</v>
      </c>
      <c r="O92" s="216"/>
      <c r="P92" s="216"/>
      <c r="Q92" s="216"/>
      <c r="R92" s="116"/>
    </row>
    <row r="93" spans="2:47" s="7" customFormat="1" ht="19.899999999999999" customHeight="1">
      <c r="B93" s="113"/>
      <c r="C93" s="114"/>
      <c r="D93" s="115" t="s">
        <v>110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15">
        <f>N177</f>
        <v>0</v>
      </c>
      <c r="O93" s="216"/>
      <c r="P93" s="216"/>
      <c r="Q93" s="216"/>
      <c r="R93" s="116"/>
    </row>
    <row r="94" spans="2:47" s="7" customFormat="1" ht="19.899999999999999" customHeight="1">
      <c r="B94" s="113"/>
      <c r="C94" s="114"/>
      <c r="D94" s="115" t="s">
        <v>111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15">
        <f>N183</f>
        <v>0</v>
      </c>
      <c r="O94" s="216"/>
      <c r="P94" s="216"/>
      <c r="Q94" s="216"/>
      <c r="R94" s="116"/>
    </row>
    <row r="95" spans="2:47" s="7" customFormat="1" ht="19.899999999999999" customHeight="1">
      <c r="B95" s="113"/>
      <c r="C95" s="114"/>
      <c r="D95" s="115" t="s">
        <v>112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15">
        <f>N190</f>
        <v>0</v>
      </c>
      <c r="O95" s="216"/>
      <c r="P95" s="216"/>
      <c r="Q95" s="216"/>
      <c r="R95" s="116"/>
    </row>
    <row r="96" spans="2:47" s="7" customFormat="1" ht="19.899999999999999" customHeight="1">
      <c r="B96" s="113"/>
      <c r="C96" s="114"/>
      <c r="D96" s="115" t="s">
        <v>113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15">
        <f>N201</f>
        <v>0</v>
      </c>
      <c r="O96" s="216"/>
      <c r="P96" s="216"/>
      <c r="Q96" s="216"/>
      <c r="R96" s="116"/>
    </row>
    <row r="97" spans="2:21" s="6" customFormat="1" ht="24.95" customHeight="1">
      <c r="B97" s="109"/>
      <c r="C97" s="110"/>
      <c r="D97" s="111" t="s">
        <v>114</v>
      </c>
      <c r="E97" s="110"/>
      <c r="F97" s="110"/>
      <c r="G97" s="110"/>
      <c r="H97" s="110"/>
      <c r="I97" s="110"/>
      <c r="J97" s="110"/>
      <c r="K97" s="110"/>
      <c r="L97" s="110"/>
      <c r="M97" s="110"/>
      <c r="N97" s="197">
        <f>N203</f>
        <v>0</v>
      </c>
      <c r="O97" s="214"/>
      <c r="P97" s="214"/>
      <c r="Q97" s="214"/>
      <c r="R97" s="112"/>
    </row>
    <row r="98" spans="2:21" s="7" customFormat="1" ht="19.899999999999999" customHeight="1">
      <c r="B98" s="113"/>
      <c r="C98" s="114"/>
      <c r="D98" s="115" t="s">
        <v>115</v>
      </c>
      <c r="E98" s="114"/>
      <c r="F98" s="114"/>
      <c r="G98" s="114"/>
      <c r="H98" s="114"/>
      <c r="I98" s="114"/>
      <c r="J98" s="114"/>
      <c r="K98" s="114"/>
      <c r="L98" s="114"/>
      <c r="M98" s="114"/>
      <c r="N98" s="215">
        <f>N204</f>
        <v>0</v>
      </c>
      <c r="O98" s="216"/>
      <c r="P98" s="216"/>
      <c r="Q98" s="216"/>
      <c r="R98" s="116"/>
    </row>
    <row r="99" spans="2:21" s="7" customFormat="1" ht="19.899999999999999" customHeight="1">
      <c r="B99" s="113"/>
      <c r="C99" s="114"/>
      <c r="D99" s="115" t="s">
        <v>116</v>
      </c>
      <c r="E99" s="114"/>
      <c r="F99" s="114"/>
      <c r="G99" s="114"/>
      <c r="H99" s="114"/>
      <c r="I99" s="114"/>
      <c r="J99" s="114"/>
      <c r="K99" s="114"/>
      <c r="L99" s="114"/>
      <c r="M99" s="114"/>
      <c r="N99" s="215">
        <f>N208</f>
        <v>0</v>
      </c>
      <c r="O99" s="216"/>
      <c r="P99" s="216"/>
      <c r="Q99" s="216"/>
      <c r="R99" s="116"/>
    </row>
    <row r="100" spans="2:21" s="7" customFormat="1" ht="19.899999999999999" customHeight="1">
      <c r="B100" s="113"/>
      <c r="C100" s="114"/>
      <c r="D100" s="115" t="s">
        <v>615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215">
        <f>N214</f>
        <v>0</v>
      </c>
      <c r="O100" s="216"/>
      <c r="P100" s="216"/>
      <c r="Q100" s="216"/>
      <c r="R100" s="116"/>
    </row>
    <row r="101" spans="2:21" s="7" customFormat="1" ht="19.899999999999999" customHeight="1">
      <c r="B101" s="113"/>
      <c r="C101" s="114"/>
      <c r="D101" s="115" t="s">
        <v>117</v>
      </c>
      <c r="E101" s="114"/>
      <c r="F101" s="114"/>
      <c r="G101" s="114"/>
      <c r="H101" s="114"/>
      <c r="I101" s="114"/>
      <c r="J101" s="114"/>
      <c r="K101" s="114"/>
      <c r="L101" s="114"/>
      <c r="M101" s="114"/>
      <c r="N101" s="215">
        <f>N222</f>
        <v>0</v>
      </c>
      <c r="O101" s="216"/>
      <c r="P101" s="216"/>
      <c r="Q101" s="216"/>
      <c r="R101" s="116"/>
    </row>
    <row r="102" spans="2:21" s="7" customFormat="1" ht="19.899999999999999" customHeight="1">
      <c r="B102" s="113"/>
      <c r="C102" s="114"/>
      <c r="D102" s="115" t="s">
        <v>616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215">
        <f>N239</f>
        <v>0</v>
      </c>
      <c r="O102" s="216"/>
      <c r="P102" s="216"/>
      <c r="Q102" s="216"/>
      <c r="R102" s="116"/>
    </row>
    <row r="103" spans="2:21" s="6" customFormat="1" ht="24.95" customHeight="1">
      <c r="B103" s="109"/>
      <c r="C103" s="110"/>
      <c r="D103" s="111" t="s">
        <v>118</v>
      </c>
      <c r="E103" s="110"/>
      <c r="F103" s="110"/>
      <c r="G103" s="110"/>
      <c r="H103" s="110"/>
      <c r="I103" s="110"/>
      <c r="J103" s="110"/>
      <c r="K103" s="110"/>
      <c r="L103" s="110"/>
      <c r="M103" s="110"/>
      <c r="N103" s="197">
        <f>N241</f>
        <v>0</v>
      </c>
      <c r="O103" s="214"/>
      <c r="P103" s="214"/>
      <c r="Q103" s="214"/>
      <c r="R103" s="112"/>
    </row>
    <row r="104" spans="2:21" s="7" customFormat="1" ht="19.899999999999999" customHeight="1">
      <c r="B104" s="113"/>
      <c r="C104" s="114"/>
      <c r="D104" s="115" t="s">
        <v>119</v>
      </c>
      <c r="E104" s="114"/>
      <c r="F104" s="114"/>
      <c r="G104" s="114"/>
      <c r="H104" s="114"/>
      <c r="I104" s="114"/>
      <c r="J104" s="114"/>
      <c r="K104" s="114"/>
      <c r="L104" s="114"/>
      <c r="M104" s="114"/>
      <c r="N104" s="215">
        <f>N242</f>
        <v>0</v>
      </c>
      <c r="O104" s="216"/>
      <c r="P104" s="216"/>
      <c r="Q104" s="216"/>
      <c r="R104" s="116"/>
    </row>
    <row r="105" spans="2:21" s="6" customFormat="1" ht="24.95" customHeight="1">
      <c r="B105" s="109"/>
      <c r="C105" s="110"/>
      <c r="D105" s="111" t="s">
        <v>120</v>
      </c>
      <c r="E105" s="110"/>
      <c r="F105" s="110"/>
      <c r="G105" s="110"/>
      <c r="H105" s="110"/>
      <c r="I105" s="110"/>
      <c r="J105" s="110"/>
      <c r="K105" s="110"/>
      <c r="L105" s="110"/>
      <c r="M105" s="110"/>
      <c r="N105" s="197">
        <f>N244</f>
        <v>0</v>
      </c>
      <c r="O105" s="214"/>
      <c r="P105" s="214"/>
      <c r="Q105" s="214"/>
      <c r="R105" s="112"/>
    </row>
    <row r="106" spans="2:21" s="1" customFormat="1" ht="21.7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1" s="1" customFormat="1" ht="29.25" customHeight="1">
      <c r="B107" s="31"/>
      <c r="C107" s="108" t="s">
        <v>121</v>
      </c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217">
        <v>0</v>
      </c>
      <c r="O107" s="218"/>
      <c r="P107" s="218"/>
      <c r="Q107" s="218"/>
      <c r="R107" s="33"/>
      <c r="T107" s="117"/>
      <c r="U107" s="118" t="s">
        <v>33</v>
      </c>
    </row>
    <row r="108" spans="2:21" s="1" customFormat="1" ht="18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3"/>
    </row>
    <row r="109" spans="2:21" s="1" customFormat="1" ht="29.25" customHeight="1">
      <c r="B109" s="31"/>
      <c r="C109" s="99" t="s">
        <v>90</v>
      </c>
      <c r="D109" s="100"/>
      <c r="E109" s="100"/>
      <c r="F109" s="100"/>
      <c r="G109" s="100"/>
      <c r="H109" s="100"/>
      <c r="I109" s="100"/>
      <c r="J109" s="100"/>
      <c r="K109" s="100"/>
      <c r="L109" s="169">
        <f>ROUND(SUM(N88+N107),2)</f>
        <v>0</v>
      </c>
      <c r="M109" s="169"/>
      <c r="N109" s="169"/>
      <c r="O109" s="169"/>
      <c r="P109" s="169"/>
      <c r="Q109" s="169"/>
      <c r="R109" s="33"/>
    </row>
    <row r="110" spans="2:21" s="1" customFormat="1" ht="6.95" customHeight="1">
      <c r="B110" s="55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7"/>
    </row>
    <row r="114" spans="2:63" s="1" customFormat="1" ht="6.95" customHeight="1">
      <c r="B114" s="58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60"/>
    </row>
    <row r="115" spans="2:63" s="1" customFormat="1" ht="36.950000000000003" customHeight="1">
      <c r="B115" s="31"/>
      <c r="C115" s="179" t="s">
        <v>122</v>
      </c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33"/>
    </row>
    <row r="116" spans="2:63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3"/>
    </row>
    <row r="117" spans="2:63" s="1" customFormat="1" ht="30" customHeight="1">
      <c r="B117" s="31"/>
      <c r="C117" s="28" t="s">
        <v>14</v>
      </c>
      <c r="D117" s="32"/>
      <c r="E117" s="32"/>
      <c r="F117" s="209" t="str">
        <f>F6</f>
        <v>Vodozádržné opatrenia v obci Močenok</v>
      </c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32"/>
      <c r="R117" s="33"/>
    </row>
    <row r="118" spans="2:63" s="1" customFormat="1" ht="36.950000000000003" customHeight="1">
      <c r="B118" s="31"/>
      <c r="C118" s="65" t="s">
        <v>97</v>
      </c>
      <c r="D118" s="32"/>
      <c r="E118" s="32"/>
      <c r="F118" s="181" t="str">
        <f>F7</f>
        <v>SO02 Odvodnenie východnej šikmej strechy KD</v>
      </c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32"/>
      <c r="R118" s="33"/>
    </row>
    <row r="119" spans="2:63" s="1" customFormat="1" ht="6.9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3"/>
    </row>
    <row r="120" spans="2:63" s="1" customFormat="1" ht="18" customHeight="1">
      <c r="B120" s="31"/>
      <c r="C120" s="28" t="s">
        <v>18</v>
      </c>
      <c r="D120" s="32"/>
      <c r="E120" s="32"/>
      <c r="F120" s="26" t="str">
        <f>F9</f>
        <v>Obec Močenok</v>
      </c>
      <c r="G120" s="32"/>
      <c r="H120" s="32"/>
      <c r="I120" s="32"/>
      <c r="J120" s="32"/>
      <c r="K120" s="28" t="s">
        <v>20</v>
      </c>
      <c r="L120" s="32"/>
      <c r="M120" s="211"/>
      <c r="N120" s="211"/>
      <c r="O120" s="211"/>
      <c r="P120" s="211"/>
      <c r="Q120" s="32"/>
      <c r="R120" s="33"/>
    </row>
    <row r="121" spans="2:63" s="1" customFormat="1" ht="6.95" customHeight="1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3"/>
    </row>
    <row r="122" spans="2:63" s="1" customFormat="1" ht="15">
      <c r="B122" s="31"/>
      <c r="C122" s="28" t="s">
        <v>21</v>
      </c>
      <c r="D122" s="32"/>
      <c r="E122" s="32"/>
      <c r="F122" s="26" t="str">
        <f>E12</f>
        <v>Obec Močenok</v>
      </c>
      <c r="G122" s="32"/>
      <c r="H122" s="32"/>
      <c r="I122" s="32"/>
      <c r="J122" s="32"/>
      <c r="K122" s="28" t="s">
        <v>26</v>
      </c>
      <c r="L122" s="32"/>
      <c r="M122" s="188"/>
      <c r="N122" s="188"/>
      <c r="O122" s="188"/>
      <c r="P122" s="188"/>
      <c r="Q122" s="188"/>
      <c r="R122" s="33"/>
    </row>
    <row r="123" spans="2:63" s="1" customFormat="1" ht="14.45" customHeight="1">
      <c r="B123" s="31"/>
      <c r="C123" s="28" t="s">
        <v>24</v>
      </c>
      <c r="D123" s="32"/>
      <c r="E123" s="32"/>
      <c r="F123" s="26" t="str">
        <f>IF(E15="","",E15)</f>
        <v xml:space="preserve"> </v>
      </c>
      <c r="G123" s="32"/>
      <c r="H123" s="32"/>
      <c r="I123" s="32"/>
      <c r="J123" s="32"/>
      <c r="K123" s="28" t="s">
        <v>28</v>
      </c>
      <c r="L123" s="32"/>
      <c r="M123" s="188"/>
      <c r="N123" s="188"/>
      <c r="O123" s="188"/>
      <c r="P123" s="188"/>
      <c r="Q123" s="188"/>
      <c r="R123" s="33"/>
    </row>
    <row r="124" spans="2:63" s="1" customFormat="1" ht="10.35" customHeight="1"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3"/>
    </row>
    <row r="125" spans="2:63" s="8" customFormat="1" ht="29.25" customHeight="1">
      <c r="B125" s="119"/>
      <c r="C125" s="120" t="s">
        <v>123</v>
      </c>
      <c r="D125" s="121" t="s">
        <v>124</v>
      </c>
      <c r="E125" s="121" t="s">
        <v>51</v>
      </c>
      <c r="F125" s="212" t="s">
        <v>125</v>
      </c>
      <c r="G125" s="212"/>
      <c r="H125" s="212"/>
      <c r="I125" s="212"/>
      <c r="J125" s="121" t="s">
        <v>126</v>
      </c>
      <c r="K125" s="121" t="s">
        <v>127</v>
      </c>
      <c r="L125" s="212" t="s">
        <v>128</v>
      </c>
      <c r="M125" s="212"/>
      <c r="N125" s="212" t="s">
        <v>102</v>
      </c>
      <c r="O125" s="212"/>
      <c r="P125" s="212"/>
      <c r="Q125" s="213"/>
      <c r="R125" s="122"/>
      <c r="T125" s="72" t="s">
        <v>129</v>
      </c>
      <c r="U125" s="73" t="s">
        <v>33</v>
      </c>
      <c r="V125" s="73" t="s">
        <v>130</v>
      </c>
      <c r="W125" s="73" t="s">
        <v>131</v>
      </c>
      <c r="X125" s="73" t="s">
        <v>132</v>
      </c>
      <c r="Y125" s="73" t="s">
        <v>133</v>
      </c>
      <c r="Z125" s="73" t="s">
        <v>134</v>
      </c>
      <c r="AA125" s="74" t="s">
        <v>135</v>
      </c>
    </row>
    <row r="126" spans="2:63" s="1" customFormat="1" ht="29.25" customHeight="1">
      <c r="B126" s="31"/>
      <c r="C126" s="76" t="s">
        <v>98</v>
      </c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194">
        <f>BK126</f>
        <v>0</v>
      </c>
      <c r="O126" s="195"/>
      <c r="P126" s="195"/>
      <c r="Q126" s="195"/>
      <c r="R126" s="33"/>
      <c r="T126" s="75"/>
      <c r="U126" s="47"/>
      <c r="V126" s="47"/>
      <c r="W126" s="123">
        <f>W127+W203+W241+W244</f>
        <v>581.77274650000015</v>
      </c>
      <c r="X126" s="47"/>
      <c r="Y126" s="123">
        <f>Y127+Y203+Y241+Y244</f>
        <v>45.882856140000001</v>
      </c>
      <c r="Z126" s="47"/>
      <c r="AA126" s="124">
        <f>AA127+AA203+AA241+AA244</f>
        <v>10.123889499999999</v>
      </c>
      <c r="AT126" s="18" t="s">
        <v>68</v>
      </c>
      <c r="AU126" s="18" t="s">
        <v>104</v>
      </c>
      <c r="BK126" s="125">
        <f>BK127+BK203+BK241+BK244</f>
        <v>0</v>
      </c>
    </row>
    <row r="127" spans="2:63" s="9" customFormat="1" ht="37.35" customHeight="1">
      <c r="B127" s="126"/>
      <c r="C127" s="127"/>
      <c r="D127" s="128" t="s">
        <v>105</v>
      </c>
      <c r="E127" s="128"/>
      <c r="F127" s="128"/>
      <c r="G127" s="128"/>
      <c r="H127" s="128"/>
      <c r="I127" s="128"/>
      <c r="J127" s="128"/>
      <c r="K127" s="128"/>
      <c r="L127" s="128"/>
      <c r="M127" s="128"/>
      <c r="N127" s="196">
        <f>BK127</f>
        <v>0</v>
      </c>
      <c r="O127" s="197"/>
      <c r="P127" s="197"/>
      <c r="Q127" s="197"/>
      <c r="R127" s="129"/>
      <c r="T127" s="130"/>
      <c r="U127" s="127"/>
      <c r="V127" s="127"/>
      <c r="W127" s="131">
        <f>W128+W171+W175+W177+W183+W190+W201</f>
        <v>499.90261600000008</v>
      </c>
      <c r="X127" s="127"/>
      <c r="Y127" s="131">
        <f>Y128+Y171+Y175+Y177+Y183+Y190+Y201</f>
        <v>45.417057790000001</v>
      </c>
      <c r="Z127" s="127"/>
      <c r="AA127" s="132">
        <f>AA128+AA171+AA175+AA177+AA183+AA190+AA201</f>
        <v>8.7032869999999996</v>
      </c>
      <c r="AR127" s="133" t="s">
        <v>75</v>
      </c>
      <c r="AT127" s="134" t="s">
        <v>68</v>
      </c>
      <c r="AU127" s="134" t="s">
        <v>69</v>
      </c>
      <c r="AY127" s="133" t="s">
        <v>136</v>
      </c>
      <c r="BK127" s="135">
        <f>BK128+BK171+BK175+BK177+BK183+BK190+BK201</f>
        <v>0</v>
      </c>
    </row>
    <row r="128" spans="2:63" s="9" customFormat="1" ht="19.899999999999999" customHeight="1">
      <c r="B128" s="126"/>
      <c r="C128" s="127"/>
      <c r="D128" s="136" t="s">
        <v>106</v>
      </c>
      <c r="E128" s="136"/>
      <c r="F128" s="136"/>
      <c r="G128" s="136"/>
      <c r="H128" s="136"/>
      <c r="I128" s="136"/>
      <c r="J128" s="136"/>
      <c r="K128" s="136"/>
      <c r="L128" s="136"/>
      <c r="M128" s="136"/>
      <c r="N128" s="198">
        <f>BK128</f>
        <v>0</v>
      </c>
      <c r="O128" s="199"/>
      <c r="P128" s="199"/>
      <c r="Q128" s="199"/>
      <c r="R128" s="129"/>
      <c r="T128" s="130"/>
      <c r="U128" s="127"/>
      <c r="V128" s="127"/>
      <c r="W128" s="131">
        <f>SUM(W129:W170)</f>
        <v>396.7711670000001</v>
      </c>
      <c r="X128" s="127"/>
      <c r="Y128" s="131">
        <f>SUM(Y129:Y170)</f>
        <v>30.536078000000003</v>
      </c>
      <c r="Z128" s="127"/>
      <c r="AA128" s="132">
        <f>SUM(AA129:AA170)</f>
        <v>8.7032869999999996</v>
      </c>
      <c r="AR128" s="133" t="s">
        <v>75</v>
      </c>
      <c r="AT128" s="134" t="s">
        <v>68</v>
      </c>
      <c r="AU128" s="134" t="s">
        <v>75</v>
      </c>
      <c r="AY128" s="133" t="s">
        <v>136</v>
      </c>
      <c r="BK128" s="135">
        <f>SUM(BK129:BK170)</f>
        <v>0</v>
      </c>
    </row>
    <row r="129" spans="2:65" s="1" customFormat="1" ht="38.25" customHeight="1">
      <c r="B129" s="137"/>
      <c r="C129" s="138" t="s">
        <v>75</v>
      </c>
      <c r="D129" s="138" t="s">
        <v>137</v>
      </c>
      <c r="E129" s="139" t="s">
        <v>138</v>
      </c>
      <c r="F129" s="192" t="s">
        <v>139</v>
      </c>
      <c r="G129" s="192"/>
      <c r="H129" s="192"/>
      <c r="I129" s="192"/>
      <c r="J129" s="140" t="s">
        <v>140</v>
      </c>
      <c r="K129" s="141">
        <v>30.533000000000001</v>
      </c>
      <c r="L129" s="193"/>
      <c r="M129" s="193"/>
      <c r="N129" s="193">
        <f t="shared" ref="N129:N170" si="0">ROUND(L129*K129,2)</f>
        <v>0</v>
      </c>
      <c r="O129" s="193"/>
      <c r="P129" s="193"/>
      <c r="Q129" s="193"/>
      <c r="R129" s="142"/>
      <c r="T129" s="143" t="s">
        <v>5</v>
      </c>
      <c r="U129" s="40" t="s">
        <v>36</v>
      </c>
      <c r="V129" s="144">
        <v>0.01</v>
      </c>
      <c r="W129" s="144">
        <f t="shared" ref="W129:W170" si="1">V129*K129</f>
        <v>0.30533000000000005</v>
      </c>
      <c r="X129" s="144">
        <v>0</v>
      </c>
      <c r="Y129" s="144">
        <f t="shared" ref="Y129:Y170" si="2">X129*K129</f>
        <v>0</v>
      </c>
      <c r="Z129" s="144">
        <v>0</v>
      </c>
      <c r="AA129" s="145">
        <f t="shared" ref="AA129:AA170" si="3">Z129*K129</f>
        <v>0</v>
      </c>
      <c r="AR129" s="18" t="s">
        <v>84</v>
      </c>
      <c r="AT129" s="18" t="s">
        <v>137</v>
      </c>
      <c r="AU129" s="18" t="s">
        <v>78</v>
      </c>
      <c r="AY129" s="18" t="s">
        <v>136</v>
      </c>
      <c r="BE129" s="146">
        <f t="shared" ref="BE129:BE170" si="4">IF(U129="základná",N129,0)</f>
        <v>0</v>
      </c>
      <c r="BF129" s="146">
        <f t="shared" ref="BF129:BF170" si="5">IF(U129="znížená",N129,0)</f>
        <v>0</v>
      </c>
      <c r="BG129" s="146">
        <f t="shared" ref="BG129:BG170" si="6">IF(U129="zákl. prenesená",N129,0)</f>
        <v>0</v>
      </c>
      <c r="BH129" s="146">
        <f t="shared" ref="BH129:BH170" si="7">IF(U129="zníž. prenesená",N129,0)</f>
        <v>0</v>
      </c>
      <c r="BI129" s="146">
        <f t="shared" ref="BI129:BI170" si="8">IF(U129="nulová",N129,0)</f>
        <v>0</v>
      </c>
      <c r="BJ129" s="18" t="s">
        <v>78</v>
      </c>
      <c r="BK129" s="146">
        <f t="shared" ref="BK129:BK170" si="9">ROUND(L129*K129,2)</f>
        <v>0</v>
      </c>
      <c r="BL129" s="18" t="s">
        <v>84</v>
      </c>
      <c r="BM129" s="18" t="s">
        <v>141</v>
      </c>
    </row>
    <row r="130" spans="2:65" s="1" customFormat="1" ht="38.25" customHeight="1">
      <c r="B130" s="137"/>
      <c r="C130" s="138" t="s">
        <v>78</v>
      </c>
      <c r="D130" s="138" t="s">
        <v>137</v>
      </c>
      <c r="E130" s="139" t="s">
        <v>142</v>
      </c>
      <c r="F130" s="192" t="s">
        <v>143</v>
      </c>
      <c r="G130" s="192"/>
      <c r="H130" s="192"/>
      <c r="I130" s="192"/>
      <c r="J130" s="140" t="s">
        <v>140</v>
      </c>
      <c r="K130" s="141">
        <v>7.2270000000000003</v>
      </c>
      <c r="L130" s="193"/>
      <c r="M130" s="193"/>
      <c r="N130" s="193">
        <f t="shared" si="0"/>
        <v>0</v>
      </c>
      <c r="O130" s="193"/>
      <c r="P130" s="193"/>
      <c r="Q130" s="193"/>
      <c r="R130" s="142"/>
      <c r="T130" s="143" t="s">
        <v>5</v>
      </c>
      <c r="U130" s="40" t="s">
        <v>36</v>
      </c>
      <c r="V130" s="144">
        <v>0.35499999999999998</v>
      </c>
      <c r="W130" s="144">
        <f t="shared" si="1"/>
        <v>2.565585</v>
      </c>
      <c r="X130" s="144">
        <v>0</v>
      </c>
      <c r="Y130" s="144">
        <f t="shared" si="2"/>
        <v>0</v>
      </c>
      <c r="Z130" s="144">
        <v>0.18099999999999999</v>
      </c>
      <c r="AA130" s="145">
        <f t="shared" si="3"/>
        <v>1.308087</v>
      </c>
      <c r="AR130" s="18" t="s">
        <v>84</v>
      </c>
      <c r="AT130" s="18" t="s">
        <v>137</v>
      </c>
      <c r="AU130" s="18" t="s">
        <v>78</v>
      </c>
      <c r="AY130" s="18" t="s">
        <v>136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8" t="s">
        <v>78</v>
      </c>
      <c r="BK130" s="146">
        <f t="shared" si="9"/>
        <v>0</v>
      </c>
      <c r="BL130" s="18" t="s">
        <v>84</v>
      </c>
      <c r="BM130" s="18" t="s">
        <v>144</v>
      </c>
    </row>
    <row r="131" spans="2:65" s="1" customFormat="1" ht="38.25" customHeight="1">
      <c r="B131" s="137"/>
      <c r="C131" s="138" t="s">
        <v>81</v>
      </c>
      <c r="D131" s="138" t="s">
        <v>137</v>
      </c>
      <c r="E131" s="139" t="s">
        <v>145</v>
      </c>
      <c r="F131" s="192" t="s">
        <v>146</v>
      </c>
      <c r="G131" s="192"/>
      <c r="H131" s="192"/>
      <c r="I131" s="192"/>
      <c r="J131" s="140" t="s">
        <v>147</v>
      </c>
      <c r="K131" s="141">
        <v>1.1599999999999999</v>
      </c>
      <c r="L131" s="193"/>
      <c r="M131" s="193"/>
      <c r="N131" s="193">
        <f t="shared" si="0"/>
        <v>0</v>
      </c>
      <c r="O131" s="193"/>
      <c r="P131" s="193"/>
      <c r="Q131" s="193"/>
      <c r="R131" s="142"/>
      <c r="T131" s="143" t="s">
        <v>5</v>
      </c>
      <c r="U131" s="40" t="s">
        <v>36</v>
      </c>
      <c r="V131" s="144">
        <v>0.127</v>
      </c>
      <c r="W131" s="144">
        <f t="shared" si="1"/>
        <v>0.14731999999999998</v>
      </c>
      <c r="X131" s="144">
        <v>0</v>
      </c>
      <c r="Y131" s="144">
        <f t="shared" si="2"/>
        <v>0</v>
      </c>
      <c r="Z131" s="144">
        <v>0.14499999999999999</v>
      </c>
      <c r="AA131" s="145">
        <f t="shared" si="3"/>
        <v>0.16819999999999999</v>
      </c>
      <c r="AR131" s="18" t="s">
        <v>84</v>
      </c>
      <c r="AT131" s="18" t="s">
        <v>137</v>
      </c>
      <c r="AU131" s="18" t="s">
        <v>78</v>
      </c>
      <c r="AY131" s="18" t="s">
        <v>136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8" t="s">
        <v>78</v>
      </c>
      <c r="BK131" s="146">
        <f t="shared" si="9"/>
        <v>0</v>
      </c>
      <c r="BL131" s="18" t="s">
        <v>84</v>
      </c>
      <c r="BM131" s="18" t="s">
        <v>148</v>
      </c>
    </row>
    <row r="132" spans="2:65" s="1" customFormat="1" ht="38.25" customHeight="1">
      <c r="B132" s="137"/>
      <c r="C132" s="138" t="s">
        <v>84</v>
      </c>
      <c r="D132" s="138" t="s">
        <v>137</v>
      </c>
      <c r="E132" s="139" t="s">
        <v>149</v>
      </c>
      <c r="F132" s="192" t="s">
        <v>150</v>
      </c>
      <c r="G132" s="192"/>
      <c r="H132" s="192"/>
      <c r="I132" s="192"/>
      <c r="J132" s="140" t="s">
        <v>140</v>
      </c>
      <c r="K132" s="141">
        <v>7.2270000000000003</v>
      </c>
      <c r="L132" s="193"/>
      <c r="M132" s="193"/>
      <c r="N132" s="193">
        <f t="shared" si="0"/>
        <v>0</v>
      </c>
      <c r="O132" s="193"/>
      <c r="P132" s="193"/>
      <c r="Q132" s="193"/>
      <c r="R132" s="142"/>
      <c r="T132" s="143" t="s">
        <v>5</v>
      </c>
      <c r="U132" s="40" t="s">
        <v>36</v>
      </c>
      <c r="V132" s="144">
        <v>0.59299999999999997</v>
      </c>
      <c r="W132" s="144">
        <f t="shared" si="1"/>
        <v>4.2856110000000003</v>
      </c>
      <c r="X132" s="144">
        <v>0</v>
      </c>
      <c r="Y132" s="144">
        <f t="shared" si="2"/>
        <v>0</v>
      </c>
      <c r="Z132" s="144">
        <v>0.5</v>
      </c>
      <c r="AA132" s="145">
        <f t="shared" si="3"/>
        <v>3.6135000000000002</v>
      </c>
      <c r="AR132" s="18" t="s">
        <v>84</v>
      </c>
      <c r="AT132" s="18" t="s">
        <v>137</v>
      </c>
      <c r="AU132" s="18" t="s">
        <v>78</v>
      </c>
      <c r="AY132" s="18" t="s">
        <v>136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8" t="s">
        <v>78</v>
      </c>
      <c r="BK132" s="146">
        <f t="shared" si="9"/>
        <v>0</v>
      </c>
      <c r="BL132" s="18" t="s">
        <v>84</v>
      </c>
      <c r="BM132" s="18" t="s">
        <v>151</v>
      </c>
    </row>
    <row r="133" spans="2:65" s="1" customFormat="1" ht="38.25" customHeight="1">
      <c r="B133" s="137"/>
      <c r="C133" s="138" t="s">
        <v>152</v>
      </c>
      <c r="D133" s="138" t="s">
        <v>137</v>
      </c>
      <c r="E133" s="139" t="s">
        <v>153</v>
      </c>
      <c r="F133" s="192" t="s">
        <v>154</v>
      </c>
      <c r="G133" s="192"/>
      <c r="H133" s="192"/>
      <c r="I133" s="192"/>
      <c r="J133" s="140" t="s">
        <v>140</v>
      </c>
      <c r="K133" s="141">
        <v>7.2270000000000003</v>
      </c>
      <c r="L133" s="193"/>
      <c r="M133" s="193"/>
      <c r="N133" s="193">
        <f t="shared" si="0"/>
        <v>0</v>
      </c>
      <c r="O133" s="193"/>
      <c r="P133" s="193"/>
      <c r="Q133" s="193"/>
      <c r="R133" s="142"/>
      <c r="T133" s="143" t="s">
        <v>5</v>
      </c>
      <c r="U133" s="40" t="s">
        <v>36</v>
      </c>
      <c r="V133" s="144">
        <v>1.97</v>
      </c>
      <c r="W133" s="144">
        <f t="shared" si="1"/>
        <v>14.23719</v>
      </c>
      <c r="X133" s="144">
        <v>0</v>
      </c>
      <c r="Y133" s="144">
        <f t="shared" si="2"/>
        <v>0</v>
      </c>
      <c r="Z133" s="144">
        <v>0.5</v>
      </c>
      <c r="AA133" s="145">
        <f t="shared" si="3"/>
        <v>3.6135000000000002</v>
      </c>
      <c r="AR133" s="18" t="s">
        <v>84</v>
      </c>
      <c r="AT133" s="18" t="s">
        <v>137</v>
      </c>
      <c r="AU133" s="18" t="s">
        <v>78</v>
      </c>
      <c r="AY133" s="18" t="s">
        <v>136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8" t="s">
        <v>78</v>
      </c>
      <c r="BK133" s="146">
        <f t="shared" si="9"/>
        <v>0</v>
      </c>
      <c r="BL133" s="18" t="s">
        <v>84</v>
      </c>
      <c r="BM133" s="18" t="s">
        <v>155</v>
      </c>
    </row>
    <row r="134" spans="2:65" s="1" customFormat="1" ht="38.25" customHeight="1">
      <c r="B134" s="137"/>
      <c r="C134" s="138" t="s">
        <v>156</v>
      </c>
      <c r="D134" s="138" t="s">
        <v>137</v>
      </c>
      <c r="E134" s="139" t="s">
        <v>157</v>
      </c>
      <c r="F134" s="192" t="s">
        <v>158</v>
      </c>
      <c r="G134" s="192"/>
      <c r="H134" s="192"/>
      <c r="I134" s="192"/>
      <c r="J134" s="140" t="s">
        <v>159</v>
      </c>
      <c r="K134" s="141">
        <v>16</v>
      </c>
      <c r="L134" s="193"/>
      <c r="M134" s="193"/>
      <c r="N134" s="193">
        <f t="shared" si="0"/>
        <v>0</v>
      </c>
      <c r="O134" s="193"/>
      <c r="P134" s="193"/>
      <c r="Q134" s="193"/>
      <c r="R134" s="142"/>
      <c r="T134" s="143" t="s">
        <v>5</v>
      </c>
      <c r="U134" s="40" t="s">
        <v>36</v>
      </c>
      <c r="V134" s="144">
        <v>0.223</v>
      </c>
      <c r="W134" s="144">
        <f t="shared" si="1"/>
        <v>3.5680000000000001</v>
      </c>
      <c r="X134" s="144">
        <v>0</v>
      </c>
      <c r="Y134" s="144">
        <f t="shared" si="2"/>
        <v>0</v>
      </c>
      <c r="Z134" s="144">
        <v>0</v>
      </c>
      <c r="AA134" s="145">
        <f t="shared" si="3"/>
        <v>0</v>
      </c>
      <c r="AR134" s="18" t="s">
        <v>84</v>
      </c>
      <c r="AT134" s="18" t="s">
        <v>137</v>
      </c>
      <c r="AU134" s="18" t="s">
        <v>78</v>
      </c>
      <c r="AY134" s="18" t="s">
        <v>136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8" t="s">
        <v>78</v>
      </c>
      <c r="BK134" s="146">
        <f t="shared" si="9"/>
        <v>0</v>
      </c>
      <c r="BL134" s="18" t="s">
        <v>84</v>
      </c>
      <c r="BM134" s="18" t="s">
        <v>160</v>
      </c>
    </row>
    <row r="135" spans="2:65" s="1" customFormat="1" ht="38.25" customHeight="1">
      <c r="B135" s="137"/>
      <c r="C135" s="138" t="s">
        <v>161</v>
      </c>
      <c r="D135" s="138" t="s">
        <v>137</v>
      </c>
      <c r="E135" s="139" t="s">
        <v>162</v>
      </c>
      <c r="F135" s="192" t="s">
        <v>163</v>
      </c>
      <c r="G135" s="192"/>
      <c r="H135" s="192"/>
      <c r="I135" s="192"/>
      <c r="J135" s="140" t="s">
        <v>164</v>
      </c>
      <c r="K135" s="141">
        <v>5</v>
      </c>
      <c r="L135" s="193"/>
      <c r="M135" s="193"/>
      <c r="N135" s="193">
        <f t="shared" si="0"/>
        <v>0</v>
      </c>
      <c r="O135" s="193"/>
      <c r="P135" s="193"/>
      <c r="Q135" s="193"/>
      <c r="R135" s="142"/>
      <c r="T135" s="143" t="s">
        <v>5</v>
      </c>
      <c r="U135" s="40" t="s">
        <v>36</v>
      </c>
      <c r="V135" s="144">
        <v>0</v>
      </c>
      <c r="W135" s="144">
        <f t="shared" si="1"/>
        <v>0</v>
      </c>
      <c r="X135" s="144">
        <v>0</v>
      </c>
      <c r="Y135" s="144">
        <f t="shared" si="2"/>
        <v>0</v>
      </c>
      <c r="Z135" s="144">
        <v>0</v>
      </c>
      <c r="AA135" s="145">
        <f t="shared" si="3"/>
        <v>0</v>
      </c>
      <c r="AR135" s="18" t="s">
        <v>84</v>
      </c>
      <c r="AT135" s="18" t="s">
        <v>137</v>
      </c>
      <c r="AU135" s="18" t="s">
        <v>78</v>
      </c>
      <c r="AY135" s="18" t="s">
        <v>136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8" t="s">
        <v>78</v>
      </c>
      <c r="BK135" s="146">
        <f t="shared" si="9"/>
        <v>0</v>
      </c>
      <c r="BL135" s="18" t="s">
        <v>84</v>
      </c>
      <c r="BM135" s="18" t="s">
        <v>165</v>
      </c>
    </row>
    <row r="136" spans="2:65" s="1" customFormat="1" ht="25.5" customHeight="1">
      <c r="B136" s="137"/>
      <c r="C136" s="138" t="s">
        <v>166</v>
      </c>
      <c r="D136" s="138" t="s">
        <v>137</v>
      </c>
      <c r="E136" s="139" t="s">
        <v>167</v>
      </c>
      <c r="F136" s="192" t="s">
        <v>168</v>
      </c>
      <c r="G136" s="192"/>
      <c r="H136" s="192"/>
      <c r="I136" s="192"/>
      <c r="J136" s="140" t="s">
        <v>169</v>
      </c>
      <c r="K136" s="141">
        <v>3.0529999999999999</v>
      </c>
      <c r="L136" s="193"/>
      <c r="M136" s="193"/>
      <c r="N136" s="193">
        <f t="shared" si="0"/>
        <v>0</v>
      </c>
      <c r="O136" s="193"/>
      <c r="P136" s="193"/>
      <c r="Q136" s="193"/>
      <c r="R136" s="142"/>
      <c r="T136" s="143" t="s">
        <v>5</v>
      </c>
      <c r="U136" s="40" t="s">
        <v>36</v>
      </c>
      <c r="V136" s="144">
        <v>1.8420000000000001</v>
      </c>
      <c r="W136" s="144">
        <f t="shared" si="1"/>
        <v>5.6236259999999998</v>
      </c>
      <c r="X136" s="144">
        <v>0</v>
      </c>
      <c r="Y136" s="144">
        <f t="shared" si="2"/>
        <v>0</v>
      </c>
      <c r="Z136" s="144">
        <v>0</v>
      </c>
      <c r="AA136" s="145">
        <f t="shared" si="3"/>
        <v>0</v>
      </c>
      <c r="AR136" s="18" t="s">
        <v>84</v>
      </c>
      <c r="AT136" s="18" t="s">
        <v>137</v>
      </c>
      <c r="AU136" s="18" t="s">
        <v>78</v>
      </c>
      <c r="AY136" s="18" t="s">
        <v>136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8" t="s">
        <v>78</v>
      </c>
      <c r="BK136" s="146">
        <f t="shared" si="9"/>
        <v>0</v>
      </c>
      <c r="BL136" s="18" t="s">
        <v>84</v>
      </c>
      <c r="BM136" s="18" t="s">
        <v>170</v>
      </c>
    </row>
    <row r="137" spans="2:65" s="1" customFormat="1" ht="25.5" customHeight="1">
      <c r="B137" s="137"/>
      <c r="C137" s="138" t="s">
        <v>171</v>
      </c>
      <c r="D137" s="138" t="s">
        <v>137</v>
      </c>
      <c r="E137" s="139" t="s">
        <v>172</v>
      </c>
      <c r="F137" s="192" t="s">
        <v>173</v>
      </c>
      <c r="G137" s="192"/>
      <c r="H137" s="192"/>
      <c r="I137" s="192"/>
      <c r="J137" s="140" t="s">
        <v>169</v>
      </c>
      <c r="K137" s="141">
        <v>28</v>
      </c>
      <c r="L137" s="193"/>
      <c r="M137" s="193"/>
      <c r="N137" s="193">
        <f t="shared" si="0"/>
        <v>0</v>
      </c>
      <c r="O137" s="193"/>
      <c r="P137" s="193"/>
      <c r="Q137" s="193"/>
      <c r="R137" s="142"/>
      <c r="T137" s="143" t="s">
        <v>5</v>
      </c>
      <c r="U137" s="40" t="s">
        <v>36</v>
      </c>
      <c r="V137" s="144">
        <v>2.806</v>
      </c>
      <c r="W137" s="144">
        <f t="shared" si="1"/>
        <v>78.567999999999998</v>
      </c>
      <c r="X137" s="144">
        <v>0</v>
      </c>
      <c r="Y137" s="144">
        <f t="shared" si="2"/>
        <v>0</v>
      </c>
      <c r="Z137" s="144">
        <v>0</v>
      </c>
      <c r="AA137" s="145">
        <f t="shared" si="3"/>
        <v>0</v>
      </c>
      <c r="AR137" s="18" t="s">
        <v>84</v>
      </c>
      <c r="AT137" s="18" t="s">
        <v>137</v>
      </c>
      <c r="AU137" s="18" t="s">
        <v>78</v>
      </c>
      <c r="AY137" s="18" t="s">
        <v>136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8" t="s">
        <v>78</v>
      </c>
      <c r="BK137" s="146">
        <f t="shared" si="9"/>
        <v>0</v>
      </c>
      <c r="BL137" s="18" t="s">
        <v>84</v>
      </c>
      <c r="BM137" s="18" t="s">
        <v>174</v>
      </c>
    </row>
    <row r="138" spans="2:65" s="1" customFormat="1" ht="38.25" customHeight="1">
      <c r="B138" s="137"/>
      <c r="C138" s="138" t="s">
        <v>175</v>
      </c>
      <c r="D138" s="138" t="s">
        <v>137</v>
      </c>
      <c r="E138" s="139" t="s">
        <v>176</v>
      </c>
      <c r="F138" s="192" t="s">
        <v>177</v>
      </c>
      <c r="G138" s="192"/>
      <c r="H138" s="192"/>
      <c r="I138" s="192"/>
      <c r="J138" s="140" t="s">
        <v>169</v>
      </c>
      <c r="K138" s="141">
        <v>28</v>
      </c>
      <c r="L138" s="193"/>
      <c r="M138" s="193"/>
      <c r="N138" s="193">
        <f t="shared" si="0"/>
        <v>0</v>
      </c>
      <c r="O138" s="193"/>
      <c r="P138" s="193"/>
      <c r="Q138" s="193"/>
      <c r="R138" s="142"/>
      <c r="T138" s="143" t="s">
        <v>5</v>
      </c>
      <c r="U138" s="40" t="s">
        <v>36</v>
      </c>
      <c r="V138" s="144">
        <v>0.10199999999999999</v>
      </c>
      <c r="W138" s="144">
        <f t="shared" si="1"/>
        <v>2.8559999999999999</v>
      </c>
      <c r="X138" s="144">
        <v>0</v>
      </c>
      <c r="Y138" s="144">
        <f t="shared" si="2"/>
        <v>0</v>
      </c>
      <c r="Z138" s="144">
        <v>0</v>
      </c>
      <c r="AA138" s="145">
        <f t="shared" si="3"/>
        <v>0</v>
      </c>
      <c r="AR138" s="18" t="s">
        <v>84</v>
      </c>
      <c r="AT138" s="18" t="s">
        <v>137</v>
      </c>
      <c r="AU138" s="18" t="s">
        <v>78</v>
      </c>
      <c r="AY138" s="18" t="s">
        <v>136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8" t="s">
        <v>78</v>
      </c>
      <c r="BK138" s="146">
        <f t="shared" si="9"/>
        <v>0</v>
      </c>
      <c r="BL138" s="18" t="s">
        <v>84</v>
      </c>
      <c r="BM138" s="18" t="s">
        <v>178</v>
      </c>
    </row>
    <row r="139" spans="2:65" s="1" customFormat="1" ht="25.5" customHeight="1">
      <c r="B139" s="137"/>
      <c r="C139" s="138" t="s">
        <v>179</v>
      </c>
      <c r="D139" s="138" t="s">
        <v>137</v>
      </c>
      <c r="E139" s="139" t="s">
        <v>180</v>
      </c>
      <c r="F139" s="192" t="s">
        <v>181</v>
      </c>
      <c r="G139" s="192"/>
      <c r="H139" s="192"/>
      <c r="I139" s="192"/>
      <c r="J139" s="140" t="s">
        <v>169</v>
      </c>
      <c r="K139" s="141">
        <v>16.21</v>
      </c>
      <c r="L139" s="193"/>
      <c r="M139" s="193"/>
      <c r="N139" s="193">
        <f t="shared" si="0"/>
        <v>0</v>
      </c>
      <c r="O139" s="193"/>
      <c r="P139" s="193"/>
      <c r="Q139" s="193"/>
      <c r="R139" s="142"/>
      <c r="T139" s="143" t="s">
        <v>5</v>
      </c>
      <c r="U139" s="40" t="s">
        <v>36</v>
      </c>
      <c r="V139" s="144">
        <v>1.5089999999999999</v>
      </c>
      <c r="W139" s="144">
        <f t="shared" si="1"/>
        <v>24.460889999999999</v>
      </c>
      <c r="X139" s="144">
        <v>0</v>
      </c>
      <c r="Y139" s="144">
        <f t="shared" si="2"/>
        <v>0</v>
      </c>
      <c r="Z139" s="144">
        <v>0</v>
      </c>
      <c r="AA139" s="145">
        <f t="shared" si="3"/>
        <v>0</v>
      </c>
      <c r="AR139" s="18" t="s">
        <v>84</v>
      </c>
      <c r="AT139" s="18" t="s">
        <v>137</v>
      </c>
      <c r="AU139" s="18" t="s">
        <v>78</v>
      </c>
      <c r="AY139" s="18" t="s">
        <v>136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8" t="s">
        <v>78</v>
      </c>
      <c r="BK139" s="146">
        <f t="shared" si="9"/>
        <v>0</v>
      </c>
      <c r="BL139" s="18" t="s">
        <v>84</v>
      </c>
      <c r="BM139" s="18" t="s">
        <v>182</v>
      </c>
    </row>
    <row r="140" spans="2:65" s="1" customFormat="1" ht="51" customHeight="1">
      <c r="B140" s="137"/>
      <c r="C140" s="138" t="s">
        <v>183</v>
      </c>
      <c r="D140" s="138" t="s">
        <v>137</v>
      </c>
      <c r="E140" s="139" t="s">
        <v>184</v>
      </c>
      <c r="F140" s="192" t="s">
        <v>185</v>
      </c>
      <c r="G140" s="192"/>
      <c r="H140" s="192"/>
      <c r="I140" s="192"/>
      <c r="J140" s="140" t="s">
        <v>169</v>
      </c>
      <c r="K140" s="141">
        <v>16.21</v>
      </c>
      <c r="L140" s="193"/>
      <c r="M140" s="193"/>
      <c r="N140" s="193">
        <f t="shared" si="0"/>
        <v>0</v>
      </c>
      <c r="O140" s="193"/>
      <c r="P140" s="193"/>
      <c r="Q140" s="193"/>
      <c r="R140" s="142"/>
      <c r="T140" s="143" t="s">
        <v>5</v>
      </c>
      <c r="U140" s="40" t="s">
        <v>36</v>
      </c>
      <c r="V140" s="144">
        <v>0.08</v>
      </c>
      <c r="W140" s="144">
        <f t="shared" si="1"/>
        <v>1.2968000000000002</v>
      </c>
      <c r="X140" s="144">
        <v>0</v>
      </c>
      <c r="Y140" s="144">
        <f t="shared" si="2"/>
        <v>0</v>
      </c>
      <c r="Z140" s="144">
        <v>0</v>
      </c>
      <c r="AA140" s="145">
        <f t="shared" si="3"/>
        <v>0</v>
      </c>
      <c r="AR140" s="18" t="s">
        <v>84</v>
      </c>
      <c r="AT140" s="18" t="s">
        <v>137</v>
      </c>
      <c r="AU140" s="18" t="s">
        <v>78</v>
      </c>
      <c r="AY140" s="18" t="s">
        <v>136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8" t="s">
        <v>78</v>
      </c>
      <c r="BK140" s="146">
        <f t="shared" si="9"/>
        <v>0</v>
      </c>
      <c r="BL140" s="18" t="s">
        <v>84</v>
      </c>
      <c r="BM140" s="18" t="s">
        <v>186</v>
      </c>
    </row>
    <row r="141" spans="2:65" s="1" customFormat="1" ht="25.5" customHeight="1">
      <c r="B141" s="137"/>
      <c r="C141" s="138" t="s">
        <v>187</v>
      </c>
      <c r="D141" s="138" t="s">
        <v>137</v>
      </c>
      <c r="E141" s="139" t="s">
        <v>188</v>
      </c>
      <c r="F141" s="192" t="s">
        <v>189</v>
      </c>
      <c r="G141" s="192"/>
      <c r="H141" s="192"/>
      <c r="I141" s="192"/>
      <c r="J141" s="140" t="s">
        <v>140</v>
      </c>
      <c r="K141" s="141">
        <v>22.2</v>
      </c>
      <c r="L141" s="193"/>
      <c r="M141" s="193"/>
      <c r="N141" s="193">
        <f t="shared" si="0"/>
        <v>0</v>
      </c>
      <c r="O141" s="193"/>
      <c r="P141" s="193"/>
      <c r="Q141" s="193"/>
      <c r="R141" s="142"/>
      <c r="T141" s="143" t="s">
        <v>5</v>
      </c>
      <c r="U141" s="40" t="s">
        <v>36</v>
      </c>
      <c r="V141" s="144">
        <v>0.48299999999999998</v>
      </c>
      <c r="W141" s="144">
        <f t="shared" si="1"/>
        <v>10.7226</v>
      </c>
      <c r="X141" s="144">
        <v>8.4999999999999995E-4</v>
      </c>
      <c r="Y141" s="144">
        <f t="shared" si="2"/>
        <v>1.8869999999999998E-2</v>
      </c>
      <c r="Z141" s="144">
        <v>0</v>
      </c>
      <c r="AA141" s="145">
        <f t="shared" si="3"/>
        <v>0</v>
      </c>
      <c r="AR141" s="18" t="s">
        <v>84</v>
      </c>
      <c r="AT141" s="18" t="s">
        <v>137</v>
      </c>
      <c r="AU141" s="18" t="s">
        <v>78</v>
      </c>
      <c r="AY141" s="18" t="s">
        <v>136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8" t="s">
        <v>78</v>
      </c>
      <c r="BK141" s="146">
        <f t="shared" si="9"/>
        <v>0</v>
      </c>
      <c r="BL141" s="18" t="s">
        <v>84</v>
      </c>
      <c r="BM141" s="18" t="s">
        <v>190</v>
      </c>
    </row>
    <row r="142" spans="2:65" s="1" customFormat="1" ht="25.5" customHeight="1">
      <c r="B142" s="137"/>
      <c r="C142" s="138" t="s">
        <v>191</v>
      </c>
      <c r="D142" s="138" t="s">
        <v>137</v>
      </c>
      <c r="E142" s="139" t="s">
        <v>192</v>
      </c>
      <c r="F142" s="192" t="s">
        <v>193</v>
      </c>
      <c r="G142" s="192"/>
      <c r="H142" s="192"/>
      <c r="I142" s="192"/>
      <c r="J142" s="140" t="s">
        <v>140</v>
      </c>
      <c r="K142" s="141">
        <v>22.2</v>
      </c>
      <c r="L142" s="193"/>
      <c r="M142" s="193"/>
      <c r="N142" s="193">
        <f t="shared" si="0"/>
        <v>0</v>
      </c>
      <c r="O142" s="193"/>
      <c r="P142" s="193"/>
      <c r="Q142" s="193"/>
      <c r="R142" s="142"/>
      <c r="T142" s="143" t="s">
        <v>5</v>
      </c>
      <c r="U142" s="40" t="s">
        <v>36</v>
      </c>
      <c r="V142" s="144">
        <v>0.31</v>
      </c>
      <c r="W142" s="144">
        <f t="shared" si="1"/>
        <v>6.8819999999999997</v>
      </c>
      <c r="X142" s="144">
        <v>0</v>
      </c>
      <c r="Y142" s="144">
        <f t="shared" si="2"/>
        <v>0</v>
      </c>
      <c r="Z142" s="144">
        <v>0</v>
      </c>
      <c r="AA142" s="145">
        <f t="shared" si="3"/>
        <v>0</v>
      </c>
      <c r="AR142" s="18" t="s">
        <v>84</v>
      </c>
      <c r="AT142" s="18" t="s">
        <v>137</v>
      </c>
      <c r="AU142" s="18" t="s">
        <v>78</v>
      </c>
      <c r="AY142" s="18" t="s">
        <v>136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8" t="s">
        <v>78</v>
      </c>
      <c r="BK142" s="146">
        <f t="shared" si="9"/>
        <v>0</v>
      </c>
      <c r="BL142" s="18" t="s">
        <v>84</v>
      </c>
      <c r="BM142" s="18" t="s">
        <v>194</v>
      </c>
    </row>
    <row r="143" spans="2:65" s="1" customFormat="1" ht="25.5" customHeight="1">
      <c r="B143" s="137"/>
      <c r="C143" s="138" t="s">
        <v>195</v>
      </c>
      <c r="D143" s="138" t="s">
        <v>137</v>
      </c>
      <c r="E143" s="139" t="s">
        <v>196</v>
      </c>
      <c r="F143" s="192" t="s">
        <v>197</v>
      </c>
      <c r="G143" s="192"/>
      <c r="H143" s="192"/>
      <c r="I143" s="192"/>
      <c r="J143" s="140" t="s">
        <v>169</v>
      </c>
      <c r="K143" s="141">
        <v>44.21</v>
      </c>
      <c r="L143" s="193"/>
      <c r="M143" s="193"/>
      <c r="N143" s="193">
        <f t="shared" si="0"/>
        <v>0</v>
      </c>
      <c r="O143" s="193"/>
      <c r="P143" s="193"/>
      <c r="Q143" s="193"/>
      <c r="R143" s="142"/>
      <c r="T143" s="143" t="s">
        <v>5</v>
      </c>
      <c r="U143" s="40" t="s">
        <v>36</v>
      </c>
      <c r="V143" s="144">
        <v>3.6030000000000002</v>
      </c>
      <c r="W143" s="144">
        <f t="shared" si="1"/>
        <v>159.28863000000001</v>
      </c>
      <c r="X143" s="144">
        <v>0</v>
      </c>
      <c r="Y143" s="144">
        <f t="shared" si="2"/>
        <v>0</v>
      </c>
      <c r="Z143" s="144">
        <v>0</v>
      </c>
      <c r="AA143" s="145">
        <f t="shared" si="3"/>
        <v>0</v>
      </c>
      <c r="AR143" s="18" t="s">
        <v>84</v>
      </c>
      <c r="AT143" s="18" t="s">
        <v>137</v>
      </c>
      <c r="AU143" s="18" t="s">
        <v>78</v>
      </c>
      <c r="AY143" s="18" t="s">
        <v>136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8" t="s">
        <v>78</v>
      </c>
      <c r="BK143" s="146">
        <f t="shared" si="9"/>
        <v>0</v>
      </c>
      <c r="BL143" s="18" t="s">
        <v>84</v>
      </c>
      <c r="BM143" s="18" t="s">
        <v>198</v>
      </c>
    </row>
    <row r="144" spans="2:65" s="1" customFormat="1" ht="25.5" customHeight="1">
      <c r="B144" s="137"/>
      <c r="C144" s="138" t="s">
        <v>199</v>
      </c>
      <c r="D144" s="138" t="s">
        <v>137</v>
      </c>
      <c r="E144" s="139" t="s">
        <v>200</v>
      </c>
      <c r="F144" s="192" t="s">
        <v>201</v>
      </c>
      <c r="G144" s="192"/>
      <c r="H144" s="192"/>
      <c r="I144" s="192"/>
      <c r="J144" s="140" t="s">
        <v>169</v>
      </c>
      <c r="K144" s="141">
        <v>47.262999999999998</v>
      </c>
      <c r="L144" s="193"/>
      <c r="M144" s="193"/>
      <c r="N144" s="193">
        <f t="shared" si="0"/>
        <v>0</v>
      </c>
      <c r="O144" s="193"/>
      <c r="P144" s="193"/>
      <c r="Q144" s="193"/>
      <c r="R144" s="142"/>
      <c r="T144" s="143" t="s">
        <v>5</v>
      </c>
      <c r="U144" s="40" t="s">
        <v>36</v>
      </c>
      <c r="V144" s="144">
        <v>6.9000000000000006E-2</v>
      </c>
      <c r="W144" s="144">
        <f t="shared" si="1"/>
        <v>3.2611470000000002</v>
      </c>
      <c r="X144" s="144">
        <v>0</v>
      </c>
      <c r="Y144" s="144">
        <f t="shared" si="2"/>
        <v>0</v>
      </c>
      <c r="Z144" s="144">
        <v>0</v>
      </c>
      <c r="AA144" s="145">
        <f t="shared" si="3"/>
        <v>0</v>
      </c>
      <c r="AR144" s="18" t="s">
        <v>84</v>
      </c>
      <c r="AT144" s="18" t="s">
        <v>137</v>
      </c>
      <c r="AU144" s="18" t="s">
        <v>78</v>
      </c>
      <c r="AY144" s="18" t="s">
        <v>136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8" t="s">
        <v>78</v>
      </c>
      <c r="BK144" s="146">
        <f t="shared" si="9"/>
        <v>0</v>
      </c>
      <c r="BL144" s="18" t="s">
        <v>84</v>
      </c>
      <c r="BM144" s="18" t="s">
        <v>202</v>
      </c>
    </row>
    <row r="145" spans="2:65" s="1" customFormat="1" ht="38.25" customHeight="1">
      <c r="B145" s="137"/>
      <c r="C145" s="138" t="s">
        <v>203</v>
      </c>
      <c r="D145" s="138" t="s">
        <v>137</v>
      </c>
      <c r="E145" s="139" t="s">
        <v>204</v>
      </c>
      <c r="F145" s="192" t="s">
        <v>205</v>
      </c>
      <c r="G145" s="192"/>
      <c r="H145" s="192"/>
      <c r="I145" s="192"/>
      <c r="J145" s="140" t="s">
        <v>169</v>
      </c>
      <c r="K145" s="141">
        <v>40.659999999999997</v>
      </c>
      <c r="L145" s="193"/>
      <c r="M145" s="193"/>
      <c r="N145" s="193">
        <f t="shared" si="0"/>
        <v>0</v>
      </c>
      <c r="O145" s="193"/>
      <c r="P145" s="193"/>
      <c r="Q145" s="193"/>
      <c r="R145" s="142"/>
      <c r="T145" s="143" t="s">
        <v>5</v>
      </c>
      <c r="U145" s="40" t="s">
        <v>36</v>
      </c>
      <c r="V145" s="144">
        <v>6.4000000000000001E-2</v>
      </c>
      <c r="W145" s="144">
        <f t="shared" si="1"/>
        <v>2.6022399999999997</v>
      </c>
      <c r="X145" s="144">
        <v>0</v>
      </c>
      <c r="Y145" s="144">
        <f t="shared" si="2"/>
        <v>0</v>
      </c>
      <c r="Z145" s="144">
        <v>0</v>
      </c>
      <c r="AA145" s="145">
        <f t="shared" si="3"/>
        <v>0</v>
      </c>
      <c r="AR145" s="18" t="s">
        <v>84</v>
      </c>
      <c r="AT145" s="18" t="s">
        <v>137</v>
      </c>
      <c r="AU145" s="18" t="s">
        <v>78</v>
      </c>
      <c r="AY145" s="18" t="s">
        <v>136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8" t="s">
        <v>78</v>
      </c>
      <c r="BK145" s="146">
        <f t="shared" si="9"/>
        <v>0</v>
      </c>
      <c r="BL145" s="18" t="s">
        <v>84</v>
      </c>
      <c r="BM145" s="18" t="s">
        <v>206</v>
      </c>
    </row>
    <row r="146" spans="2:65" s="1" customFormat="1" ht="25.5" customHeight="1">
      <c r="B146" s="137"/>
      <c r="C146" s="138" t="s">
        <v>207</v>
      </c>
      <c r="D146" s="138" t="s">
        <v>137</v>
      </c>
      <c r="E146" s="139" t="s">
        <v>208</v>
      </c>
      <c r="F146" s="192" t="s">
        <v>209</v>
      </c>
      <c r="G146" s="192"/>
      <c r="H146" s="192"/>
      <c r="I146" s="192"/>
      <c r="J146" s="140" t="s">
        <v>169</v>
      </c>
      <c r="K146" s="141">
        <v>47.262999999999998</v>
      </c>
      <c r="L146" s="193"/>
      <c r="M146" s="193"/>
      <c r="N146" s="193">
        <f t="shared" si="0"/>
        <v>0</v>
      </c>
      <c r="O146" s="193"/>
      <c r="P146" s="193"/>
      <c r="Q146" s="193"/>
      <c r="R146" s="142"/>
      <c r="T146" s="143" t="s">
        <v>5</v>
      </c>
      <c r="U146" s="40" t="s">
        <v>36</v>
      </c>
      <c r="V146" s="144">
        <v>0.61699999999999999</v>
      </c>
      <c r="W146" s="144">
        <f t="shared" si="1"/>
        <v>29.161270999999999</v>
      </c>
      <c r="X146" s="144">
        <v>0</v>
      </c>
      <c r="Y146" s="144">
        <f t="shared" si="2"/>
        <v>0</v>
      </c>
      <c r="Z146" s="144">
        <v>0</v>
      </c>
      <c r="AA146" s="145">
        <f t="shared" si="3"/>
        <v>0</v>
      </c>
      <c r="AR146" s="18" t="s">
        <v>84</v>
      </c>
      <c r="AT146" s="18" t="s">
        <v>137</v>
      </c>
      <c r="AU146" s="18" t="s">
        <v>78</v>
      </c>
      <c r="AY146" s="18" t="s">
        <v>136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8" t="s">
        <v>78</v>
      </c>
      <c r="BK146" s="146">
        <f t="shared" si="9"/>
        <v>0</v>
      </c>
      <c r="BL146" s="18" t="s">
        <v>84</v>
      </c>
      <c r="BM146" s="18" t="s">
        <v>210</v>
      </c>
    </row>
    <row r="147" spans="2:65" s="1" customFormat="1" ht="38.25" customHeight="1">
      <c r="B147" s="137"/>
      <c r="C147" s="138" t="s">
        <v>211</v>
      </c>
      <c r="D147" s="138" t="s">
        <v>137</v>
      </c>
      <c r="E147" s="139" t="s">
        <v>212</v>
      </c>
      <c r="F147" s="192" t="s">
        <v>213</v>
      </c>
      <c r="G147" s="192"/>
      <c r="H147" s="192"/>
      <c r="I147" s="192"/>
      <c r="J147" s="140" t="s">
        <v>169</v>
      </c>
      <c r="K147" s="141">
        <v>40.659999999999997</v>
      </c>
      <c r="L147" s="193"/>
      <c r="M147" s="193"/>
      <c r="N147" s="193">
        <f t="shared" si="0"/>
        <v>0</v>
      </c>
      <c r="O147" s="193"/>
      <c r="P147" s="193"/>
      <c r="Q147" s="193"/>
      <c r="R147" s="142"/>
      <c r="T147" s="143" t="s">
        <v>5</v>
      </c>
      <c r="U147" s="40" t="s">
        <v>36</v>
      </c>
      <c r="V147" s="144">
        <v>3.1E-2</v>
      </c>
      <c r="W147" s="144">
        <f t="shared" si="1"/>
        <v>1.2604599999999999</v>
      </c>
      <c r="X147" s="144">
        <v>0</v>
      </c>
      <c r="Y147" s="144">
        <f t="shared" si="2"/>
        <v>0</v>
      </c>
      <c r="Z147" s="144">
        <v>0</v>
      </c>
      <c r="AA147" s="145">
        <f t="shared" si="3"/>
        <v>0</v>
      </c>
      <c r="AR147" s="18" t="s">
        <v>84</v>
      </c>
      <c r="AT147" s="18" t="s">
        <v>137</v>
      </c>
      <c r="AU147" s="18" t="s">
        <v>78</v>
      </c>
      <c r="AY147" s="18" t="s">
        <v>136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8" t="s">
        <v>78</v>
      </c>
      <c r="BK147" s="146">
        <f t="shared" si="9"/>
        <v>0</v>
      </c>
      <c r="BL147" s="18" t="s">
        <v>84</v>
      </c>
      <c r="BM147" s="18" t="s">
        <v>214</v>
      </c>
    </row>
    <row r="148" spans="2:65" s="1" customFormat="1" ht="38.25" customHeight="1">
      <c r="B148" s="137"/>
      <c r="C148" s="138" t="s">
        <v>10</v>
      </c>
      <c r="D148" s="138" t="s">
        <v>137</v>
      </c>
      <c r="E148" s="139" t="s">
        <v>215</v>
      </c>
      <c r="F148" s="192" t="s">
        <v>216</v>
      </c>
      <c r="G148" s="192"/>
      <c r="H148" s="192"/>
      <c r="I148" s="192"/>
      <c r="J148" s="140" t="s">
        <v>169</v>
      </c>
      <c r="K148" s="141">
        <v>5.05</v>
      </c>
      <c r="L148" s="193"/>
      <c r="M148" s="193"/>
      <c r="N148" s="193">
        <f t="shared" si="0"/>
        <v>0</v>
      </c>
      <c r="O148" s="193"/>
      <c r="P148" s="193"/>
      <c r="Q148" s="193"/>
      <c r="R148" s="142"/>
      <c r="T148" s="143" t="s">
        <v>5</v>
      </c>
      <c r="U148" s="40" t="s">
        <v>36</v>
      </c>
      <c r="V148" s="144">
        <v>0.24199999999999999</v>
      </c>
      <c r="W148" s="144">
        <f t="shared" si="1"/>
        <v>1.2221</v>
      </c>
      <c r="X148" s="144">
        <v>0</v>
      </c>
      <c r="Y148" s="144">
        <f t="shared" si="2"/>
        <v>0</v>
      </c>
      <c r="Z148" s="144">
        <v>0</v>
      </c>
      <c r="AA148" s="145">
        <f t="shared" si="3"/>
        <v>0</v>
      </c>
      <c r="AR148" s="18" t="s">
        <v>84</v>
      </c>
      <c r="AT148" s="18" t="s">
        <v>137</v>
      </c>
      <c r="AU148" s="18" t="s">
        <v>78</v>
      </c>
      <c r="AY148" s="18" t="s">
        <v>136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8" t="s">
        <v>78</v>
      </c>
      <c r="BK148" s="146">
        <f t="shared" si="9"/>
        <v>0</v>
      </c>
      <c r="BL148" s="18" t="s">
        <v>84</v>
      </c>
      <c r="BM148" s="18" t="s">
        <v>217</v>
      </c>
    </row>
    <row r="149" spans="2:65" s="1" customFormat="1" ht="16.5" customHeight="1">
      <c r="B149" s="137"/>
      <c r="C149" s="147" t="s">
        <v>218</v>
      </c>
      <c r="D149" s="147" t="s">
        <v>219</v>
      </c>
      <c r="E149" s="148" t="s">
        <v>220</v>
      </c>
      <c r="F149" s="206" t="s">
        <v>221</v>
      </c>
      <c r="G149" s="206"/>
      <c r="H149" s="206"/>
      <c r="I149" s="206"/>
      <c r="J149" s="149" t="s">
        <v>222</v>
      </c>
      <c r="K149" s="150">
        <v>3.15</v>
      </c>
      <c r="L149" s="207"/>
      <c r="M149" s="207"/>
      <c r="N149" s="207">
        <f t="shared" si="0"/>
        <v>0</v>
      </c>
      <c r="O149" s="193"/>
      <c r="P149" s="193"/>
      <c r="Q149" s="193"/>
      <c r="R149" s="142"/>
      <c r="T149" s="143" t="s">
        <v>5</v>
      </c>
      <c r="U149" s="40" t="s">
        <v>36</v>
      </c>
      <c r="V149" s="144">
        <v>0</v>
      </c>
      <c r="W149" s="144">
        <f t="shared" si="1"/>
        <v>0</v>
      </c>
      <c r="X149" s="144">
        <v>1</v>
      </c>
      <c r="Y149" s="144">
        <f t="shared" si="2"/>
        <v>3.15</v>
      </c>
      <c r="Z149" s="144">
        <v>0</v>
      </c>
      <c r="AA149" s="145">
        <f t="shared" si="3"/>
        <v>0</v>
      </c>
      <c r="AR149" s="18" t="s">
        <v>166</v>
      </c>
      <c r="AT149" s="18" t="s">
        <v>219</v>
      </c>
      <c r="AU149" s="18" t="s">
        <v>78</v>
      </c>
      <c r="AY149" s="18" t="s">
        <v>136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8" t="s">
        <v>78</v>
      </c>
      <c r="BK149" s="146">
        <f t="shared" si="9"/>
        <v>0</v>
      </c>
      <c r="BL149" s="18" t="s">
        <v>84</v>
      </c>
      <c r="BM149" s="18" t="s">
        <v>223</v>
      </c>
    </row>
    <row r="150" spans="2:65" s="1" customFormat="1" ht="25.5" customHeight="1">
      <c r="B150" s="137"/>
      <c r="C150" s="138" t="s">
        <v>224</v>
      </c>
      <c r="D150" s="138" t="s">
        <v>137</v>
      </c>
      <c r="E150" s="139" t="s">
        <v>225</v>
      </c>
      <c r="F150" s="192" t="s">
        <v>226</v>
      </c>
      <c r="G150" s="192"/>
      <c r="H150" s="192"/>
      <c r="I150" s="192"/>
      <c r="J150" s="140" t="s">
        <v>169</v>
      </c>
      <c r="K150" s="141">
        <v>10.87</v>
      </c>
      <c r="L150" s="193"/>
      <c r="M150" s="193"/>
      <c r="N150" s="193">
        <f t="shared" si="0"/>
        <v>0</v>
      </c>
      <c r="O150" s="193"/>
      <c r="P150" s="193"/>
      <c r="Q150" s="193"/>
      <c r="R150" s="142"/>
      <c r="T150" s="143" t="s">
        <v>5</v>
      </c>
      <c r="U150" s="40" t="s">
        <v>36</v>
      </c>
      <c r="V150" s="144">
        <v>2.39</v>
      </c>
      <c r="W150" s="144">
        <f t="shared" si="1"/>
        <v>25.979299999999999</v>
      </c>
      <c r="X150" s="144">
        <v>0</v>
      </c>
      <c r="Y150" s="144">
        <f t="shared" si="2"/>
        <v>0</v>
      </c>
      <c r="Z150" s="144">
        <v>0</v>
      </c>
      <c r="AA150" s="145">
        <f t="shared" si="3"/>
        <v>0</v>
      </c>
      <c r="AR150" s="18" t="s">
        <v>84</v>
      </c>
      <c r="AT150" s="18" t="s">
        <v>137</v>
      </c>
      <c r="AU150" s="18" t="s">
        <v>78</v>
      </c>
      <c r="AY150" s="18" t="s">
        <v>136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8" t="s">
        <v>78</v>
      </c>
      <c r="BK150" s="146">
        <f t="shared" si="9"/>
        <v>0</v>
      </c>
      <c r="BL150" s="18" t="s">
        <v>84</v>
      </c>
      <c r="BM150" s="18" t="s">
        <v>227</v>
      </c>
    </row>
    <row r="151" spans="2:65" s="1" customFormat="1" ht="25.5" customHeight="1">
      <c r="B151" s="137"/>
      <c r="C151" s="147" t="s">
        <v>228</v>
      </c>
      <c r="D151" s="147" t="s">
        <v>219</v>
      </c>
      <c r="E151" s="148" t="s">
        <v>229</v>
      </c>
      <c r="F151" s="206" t="s">
        <v>230</v>
      </c>
      <c r="G151" s="206"/>
      <c r="H151" s="206"/>
      <c r="I151" s="206"/>
      <c r="J151" s="149" t="s">
        <v>222</v>
      </c>
      <c r="K151" s="150">
        <v>12.327</v>
      </c>
      <c r="L151" s="207"/>
      <c r="M151" s="207"/>
      <c r="N151" s="207">
        <f t="shared" si="0"/>
        <v>0</v>
      </c>
      <c r="O151" s="193"/>
      <c r="P151" s="193"/>
      <c r="Q151" s="193"/>
      <c r="R151" s="142"/>
      <c r="T151" s="143" t="s">
        <v>5</v>
      </c>
      <c r="U151" s="40" t="s">
        <v>36</v>
      </c>
      <c r="V151" s="144">
        <v>0</v>
      </c>
      <c r="W151" s="144">
        <f t="shared" si="1"/>
        <v>0</v>
      </c>
      <c r="X151" s="144">
        <v>1</v>
      </c>
      <c r="Y151" s="144">
        <f t="shared" si="2"/>
        <v>12.327</v>
      </c>
      <c r="Z151" s="144">
        <v>0</v>
      </c>
      <c r="AA151" s="145">
        <f t="shared" si="3"/>
        <v>0</v>
      </c>
      <c r="AR151" s="18" t="s">
        <v>166</v>
      </c>
      <c r="AT151" s="18" t="s">
        <v>219</v>
      </c>
      <c r="AU151" s="18" t="s">
        <v>78</v>
      </c>
      <c r="AY151" s="18" t="s">
        <v>136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8" t="s">
        <v>78</v>
      </c>
      <c r="BK151" s="146">
        <f t="shared" si="9"/>
        <v>0</v>
      </c>
      <c r="BL151" s="18" t="s">
        <v>84</v>
      </c>
      <c r="BM151" s="18" t="s">
        <v>231</v>
      </c>
    </row>
    <row r="152" spans="2:65" s="1" customFormat="1" ht="25.5" customHeight="1">
      <c r="B152" s="137"/>
      <c r="C152" s="147" t="s">
        <v>232</v>
      </c>
      <c r="D152" s="147" t="s">
        <v>219</v>
      </c>
      <c r="E152" s="148" t="s">
        <v>233</v>
      </c>
      <c r="F152" s="206" t="s">
        <v>234</v>
      </c>
      <c r="G152" s="206"/>
      <c r="H152" s="206"/>
      <c r="I152" s="206"/>
      <c r="J152" s="149" t="s">
        <v>222</v>
      </c>
      <c r="K152" s="150">
        <v>10.5</v>
      </c>
      <c r="L152" s="207"/>
      <c r="M152" s="207"/>
      <c r="N152" s="207">
        <f t="shared" si="0"/>
        <v>0</v>
      </c>
      <c r="O152" s="193"/>
      <c r="P152" s="193"/>
      <c r="Q152" s="193"/>
      <c r="R152" s="142"/>
      <c r="T152" s="143" t="s">
        <v>5</v>
      </c>
      <c r="U152" s="40" t="s">
        <v>36</v>
      </c>
      <c r="V152" s="144">
        <v>0</v>
      </c>
      <c r="W152" s="144">
        <f t="shared" si="1"/>
        <v>0</v>
      </c>
      <c r="X152" s="144">
        <v>1</v>
      </c>
      <c r="Y152" s="144">
        <f t="shared" si="2"/>
        <v>10.5</v>
      </c>
      <c r="Z152" s="144">
        <v>0</v>
      </c>
      <c r="AA152" s="145">
        <f t="shared" si="3"/>
        <v>0</v>
      </c>
      <c r="AR152" s="18" t="s">
        <v>166</v>
      </c>
      <c r="AT152" s="18" t="s">
        <v>219</v>
      </c>
      <c r="AU152" s="18" t="s">
        <v>78</v>
      </c>
      <c r="AY152" s="18" t="s">
        <v>136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8" t="s">
        <v>78</v>
      </c>
      <c r="BK152" s="146">
        <f t="shared" si="9"/>
        <v>0</v>
      </c>
      <c r="BL152" s="18" t="s">
        <v>84</v>
      </c>
      <c r="BM152" s="18" t="s">
        <v>235</v>
      </c>
    </row>
    <row r="153" spans="2:65" s="1" customFormat="1" ht="25.5" customHeight="1">
      <c r="B153" s="137"/>
      <c r="C153" s="138" t="s">
        <v>236</v>
      </c>
      <c r="D153" s="138" t="s">
        <v>137</v>
      </c>
      <c r="E153" s="139" t="s">
        <v>245</v>
      </c>
      <c r="F153" s="192" t="s">
        <v>246</v>
      </c>
      <c r="G153" s="192"/>
      <c r="H153" s="192"/>
      <c r="I153" s="192"/>
      <c r="J153" s="140" t="s">
        <v>169</v>
      </c>
      <c r="K153" s="141">
        <v>5</v>
      </c>
      <c r="L153" s="193"/>
      <c r="M153" s="193"/>
      <c r="N153" s="193">
        <f t="shared" si="0"/>
        <v>0</v>
      </c>
      <c r="O153" s="193"/>
      <c r="P153" s="193"/>
      <c r="Q153" s="193"/>
      <c r="R153" s="142"/>
      <c r="T153" s="143" t="s">
        <v>5</v>
      </c>
      <c r="U153" s="40" t="s">
        <v>36</v>
      </c>
      <c r="V153" s="144">
        <v>1.4999999999999999E-2</v>
      </c>
      <c r="W153" s="144">
        <f t="shared" si="1"/>
        <v>7.4999999999999997E-2</v>
      </c>
      <c r="X153" s="144">
        <v>0</v>
      </c>
      <c r="Y153" s="144">
        <f t="shared" si="2"/>
        <v>0</v>
      </c>
      <c r="Z153" s="144">
        <v>0</v>
      </c>
      <c r="AA153" s="145">
        <f t="shared" si="3"/>
        <v>0</v>
      </c>
      <c r="AR153" s="18" t="s">
        <v>84</v>
      </c>
      <c r="AT153" s="18" t="s">
        <v>137</v>
      </c>
      <c r="AU153" s="18" t="s">
        <v>78</v>
      </c>
      <c r="AY153" s="18" t="s">
        <v>136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8" t="s">
        <v>78</v>
      </c>
      <c r="BK153" s="146">
        <f t="shared" si="9"/>
        <v>0</v>
      </c>
      <c r="BL153" s="18" t="s">
        <v>84</v>
      </c>
      <c r="BM153" s="18" t="s">
        <v>247</v>
      </c>
    </row>
    <row r="154" spans="2:65" s="1" customFormat="1" ht="25.5" customHeight="1">
      <c r="B154" s="137"/>
      <c r="C154" s="138" t="s">
        <v>240</v>
      </c>
      <c r="D154" s="138" t="s">
        <v>137</v>
      </c>
      <c r="E154" s="139" t="s">
        <v>249</v>
      </c>
      <c r="F154" s="192" t="s">
        <v>250</v>
      </c>
      <c r="G154" s="192"/>
      <c r="H154" s="192"/>
      <c r="I154" s="192"/>
      <c r="J154" s="140" t="s">
        <v>140</v>
      </c>
      <c r="K154" s="141">
        <v>30.533000000000001</v>
      </c>
      <c r="L154" s="193"/>
      <c r="M154" s="193"/>
      <c r="N154" s="193">
        <f t="shared" si="0"/>
        <v>0</v>
      </c>
      <c r="O154" s="193"/>
      <c r="P154" s="193"/>
      <c r="Q154" s="193"/>
      <c r="R154" s="142"/>
      <c r="T154" s="143" t="s">
        <v>5</v>
      </c>
      <c r="U154" s="40" t="s">
        <v>36</v>
      </c>
      <c r="V154" s="144">
        <v>0.20399999999999999</v>
      </c>
      <c r="W154" s="144">
        <f t="shared" si="1"/>
        <v>6.2287319999999999</v>
      </c>
      <c r="X154" s="144">
        <v>9.5000000000000001E-2</v>
      </c>
      <c r="Y154" s="144">
        <f t="shared" si="2"/>
        <v>2.9006350000000003</v>
      </c>
      <c r="Z154" s="144">
        <v>0</v>
      </c>
      <c r="AA154" s="145">
        <f t="shared" si="3"/>
        <v>0</v>
      </c>
      <c r="AR154" s="18" t="s">
        <v>84</v>
      </c>
      <c r="AT154" s="18" t="s">
        <v>137</v>
      </c>
      <c r="AU154" s="18" t="s">
        <v>78</v>
      </c>
      <c r="AY154" s="18" t="s">
        <v>136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8" t="s">
        <v>78</v>
      </c>
      <c r="BK154" s="146">
        <f t="shared" si="9"/>
        <v>0</v>
      </c>
      <c r="BL154" s="18" t="s">
        <v>84</v>
      </c>
      <c r="BM154" s="18" t="s">
        <v>251</v>
      </c>
    </row>
    <row r="155" spans="2:65" s="1" customFormat="1" ht="16.5" customHeight="1">
      <c r="B155" s="137"/>
      <c r="C155" s="147" t="s">
        <v>244</v>
      </c>
      <c r="D155" s="147" t="s">
        <v>219</v>
      </c>
      <c r="E155" s="148" t="s">
        <v>253</v>
      </c>
      <c r="F155" s="206" t="s">
        <v>254</v>
      </c>
      <c r="G155" s="206"/>
      <c r="H155" s="206"/>
      <c r="I155" s="206"/>
      <c r="J155" s="149" t="s">
        <v>255</v>
      </c>
      <c r="K155" s="150">
        <v>0.94299999999999995</v>
      </c>
      <c r="L155" s="207"/>
      <c r="M155" s="207"/>
      <c r="N155" s="207">
        <f t="shared" si="0"/>
        <v>0</v>
      </c>
      <c r="O155" s="193"/>
      <c r="P155" s="193"/>
      <c r="Q155" s="193"/>
      <c r="R155" s="142"/>
      <c r="T155" s="143" t="s">
        <v>5</v>
      </c>
      <c r="U155" s="40" t="s">
        <v>36</v>
      </c>
      <c r="V155" s="144">
        <v>0</v>
      </c>
      <c r="W155" s="144">
        <f t="shared" si="1"/>
        <v>0</v>
      </c>
      <c r="X155" s="144">
        <v>1E-3</v>
      </c>
      <c r="Y155" s="144">
        <f t="shared" si="2"/>
        <v>9.4299999999999994E-4</v>
      </c>
      <c r="Z155" s="144">
        <v>0</v>
      </c>
      <c r="AA155" s="145">
        <f t="shared" si="3"/>
        <v>0</v>
      </c>
      <c r="AR155" s="18" t="s">
        <v>166</v>
      </c>
      <c r="AT155" s="18" t="s">
        <v>219</v>
      </c>
      <c r="AU155" s="18" t="s">
        <v>78</v>
      </c>
      <c r="AY155" s="18" t="s">
        <v>136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8" t="s">
        <v>78</v>
      </c>
      <c r="BK155" s="146">
        <f t="shared" si="9"/>
        <v>0</v>
      </c>
      <c r="BL155" s="18" t="s">
        <v>84</v>
      </c>
      <c r="BM155" s="18" t="s">
        <v>256</v>
      </c>
    </row>
    <row r="156" spans="2:65" s="1" customFormat="1" ht="25.5" customHeight="1">
      <c r="B156" s="137"/>
      <c r="C156" s="138" t="s">
        <v>248</v>
      </c>
      <c r="D156" s="138" t="s">
        <v>137</v>
      </c>
      <c r="E156" s="139" t="s">
        <v>258</v>
      </c>
      <c r="F156" s="192" t="s">
        <v>259</v>
      </c>
      <c r="G156" s="192"/>
      <c r="H156" s="192"/>
      <c r="I156" s="192"/>
      <c r="J156" s="140" t="s">
        <v>140</v>
      </c>
      <c r="K156" s="141">
        <v>23.76</v>
      </c>
      <c r="L156" s="193"/>
      <c r="M156" s="193"/>
      <c r="N156" s="193">
        <f t="shared" si="0"/>
        <v>0</v>
      </c>
      <c r="O156" s="193"/>
      <c r="P156" s="193"/>
      <c r="Q156" s="193"/>
      <c r="R156" s="142"/>
      <c r="T156" s="143" t="s">
        <v>5</v>
      </c>
      <c r="U156" s="40" t="s">
        <v>36</v>
      </c>
      <c r="V156" s="144">
        <v>1.7000000000000001E-2</v>
      </c>
      <c r="W156" s="144">
        <f t="shared" si="1"/>
        <v>0.40392000000000006</v>
      </c>
      <c r="X156" s="144">
        <v>0</v>
      </c>
      <c r="Y156" s="144">
        <f t="shared" si="2"/>
        <v>0</v>
      </c>
      <c r="Z156" s="144">
        <v>0</v>
      </c>
      <c r="AA156" s="145">
        <f t="shared" si="3"/>
        <v>0</v>
      </c>
      <c r="AR156" s="18" t="s">
        <v>84</v>
      </c>
      <c r="AT156" s="18" t="s">
        <v>137</v>
      </c>
      <c r="AU156" s="18" t="s">
        <v>78</v>
      </c>
      <c r="AY156" s="18" t="s">
        <v>136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8" t="s">
        <v>78</v>
      </c>
      <c r="BK156" s="146">
        <f t="shared" si="9"/>
        <v>0</v>
      </c>
      <c r="BL156" s="18" t="s">
        <v>84</v>
      </c>
      <c r="BM156" s="18" t="s">
        <v>260</v>
      </c>
    </row>
    <row r="157" spans="2:65" s="1" customFormat="1" ht="25.5" customHeight="1">
      <c r="B157" s="137"/>
      <c r="C157" s="138" t="s">
        <v>252</v>
      </c>
      <c r="D157" s="138" t="s">
        <v>137</v>
      </c>
      <c r="E157" s="139" t="s">
        <v>262</v>
      </c>
      <c r="F157" s="192" t="s">
        <v>263</v>
      </c>
      <c r="G157" s="192"/>
      <c r="H157" s="192"/>
      <c r="I157" s="192"/>
      <c r="J157" s="140" t="s">
        <v>140</v>
      </c>
      <c r="K157" s="141">
        <v>30.533000000000001</v>
      </c>
      <c r="L157" s="193"/>
      <c r="M157" s="193"/>
      <c r="N157" s="193">
        <f t="shared" si="0"/>
        <v>0</v>
      </c>
      <c r="O157" s="193"/>
      <c r="P157" s="193"/>
      <c r="Q157" s="193"/>
      <c r="R157" s="142"/>
      <c r="T157" s="143" t="s">
        <v>5</v>
      </c>
      <c r="U157" s="40" t="s">
        <v>36</v>
      </c>
      <c r="V157" s="144">
        <v>0.128</v>
      </c>
      <c r="W157" s="144">
        <f t="shared" si="1"/>
        <v>3.9082240000000001</v>
      </c>
      <c r="X157" s="144">
        <v>0</v>
      </c>
      <c r="Y157" s="144">
        <f t="shared" si="2"/>
        <v>0</v>
      </c>
      <c r="Z157" s="144">
        <v>0</v>
      </c>
      <c r="AA157" s="145">
        <f t="shared" si="3"/>
        <v>0</v>
      </c>
      <c r="AR157" s="18" t="s">
        <v>84</v>
      </c>
      <c r="AT157" s="18" t="s">
        <v>137</v>
      </c>
      <c r="AU157" s="18" t="s">
        <v>78</v>
      </c>
      <c r="AY157" s="18" t="s">
        <v>136</v>
      </c>
      <c r="BE157" s="146">
        <f t="shared" si="4"/>
        <v>0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8" t="s">
        <v>78</v>
      </c>
      <c r="BK157" s="146">
        <f t="shared" si="9"/>
        <v>0</v>
      </c>
      <c r="BL157" s="18" t="s">
        <v>84</v>
      </c>
      <c r="BM157" s="18" t="s">
        <v>264</v>
      </c>
    </row>
    <row r="158" spans="2:65" s="1" customFormat="1" ht="25.5" customHeight="1">
      <c r="B158" s="137"/>
      <c r="C158" s="138" t="s">
        <v>257</v>
      </c>
      <c r="D158" s="138" t="s">
        <v>137</v>
      </c>
      <c r="E158" s="139" t="s">
        <v>617</v>
      </c>
      <c r="F158" s="192" t="s">
        <v>618</v>
      </c>
      <c r="G158" s="192"/>
      <c r="H158" s="192"/>
      <c r="I158" s="192"/>
      <c r="J158" s="140" t="s">
        <v>140</v>
      </c>
      <c r="K158" s="141">
        <v>6</v>
      </c>
      <c r="L158" s="193"/>
      <c r="M158" s="193"/>
      <c r="N158" s="193">
        <f t="shared" si="0"/>
        <v>0</v>
      </c>
      <c r="O158" s="193"/>
      <c r="P158" s="193"/>
      <c r="Q158" s="193"/>
      <c r="R158" s="142"/>
      <c r="T158" s="143" t="s">
        <v>5</v>
      </c>
      <c r="U158" s="40" t="s">
        <v>36</v>
      </c>
      <c r="V158" s="144">
        <v>0.57399999999999995</v>
      </c>
      <c r="W158" s="144">
        <f t="shared" si="1"/>
        <v>3.444</v>
      </c>
      <c r="X158" s="144">
        <v>0</v>
      </c>
      <c r="Y158" s="144">
        <f t="shared" si="2"/>
        <v>0</v>
      </c>
      <c r="Z158" s="144">
        <v>0</v>
      </c>
      <c r="AA158" s="145">
        <f t="shared" si="3"/>
        <v>0</v>
      </c>
      <c r="AR158" s="18" t="s">
        <v>84</v>
      </c>
      <c r="AT158" s="18" t="s">
        <v>137</v>
      </c>
      <c r="AU158" s="18" t="s">
        <v>78</v>
      </c>
      <c r="AY158" s="18" t="s">
        <v>136</v>
      </c>
      <c r="BE158" s="146">
        <f t="shared" si="4"/>
        <v>0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8" t="s">
        <v>78</v>
      </c>
      <c r="BK158" s="146">
        <f t="shared" si="9"/>
        <v>0</v>
      </c>
      <c r="BL158" s="18" t="s">
        <v>84</v>
      </c>
      <c r="BM158" s="18" t="s">
        <v>619</v>
      </c>
    </row>
    <row r="159" spans="2:65" s="1" customFormat="1" ht="16.5" customHeight="1">
      <c r="B159" s="137"/>
      <c r="C159" s="147" t="s">
        <v>261</v>
      </c>
      <c r="D159" s="147" t="s">
        <v>219</v>
      </c>
      <c r="E159" s="148" t="s">
        <v>278</v>
      </c>
      <c r="F159" s="206" t="s">
        <v>279</v>
      </c>
      <c r="G159" s="206"/>
      <c r="H159" s="206"/>
      <c r="I159" s="206"/>
      <c r="J159" s="149" t="s">
        <v>169</v>
      </c>
      <c r="K159" s="150">
        <v>1.8</v>
      </c>
      <c r="L159" s="207"/>
      <c r="M159" s="207"/>
      <c r="N159" s="207">
        <f t="shared" si="0"/>
        <v>0</v>
      </c>
      <c r="O159" s="193"/>
      <c r="P159" s="193"/>
      <c r="Q159" s="193"/>
      <c r="R159" s="142"/>
      <c r="T159" s="143" t="s">
        <v>5</v>
      </c>
      <c r="U159" s="40" t="s">
        <v>36</v>
      </c>
      <c r="V159" s="144">
        <v>0</v>
      </c>
      <c r="W159" s="144">
        <f t="shared" si="1"/>
        <v>0</v>
      </c>
      <c r="X159" s="144">
        <v>1E-3</v>
      </c>
      <c r="Y159" s="144">
        <f t="shared" si="2"/>
        <v>1.8000000000000002E-3</v>
      </c>
      <c r="Z159" s="144">
        <v>0</v>
      </c>
      <c r="AA159" s="145">
        <f t="shared" si="3"/>
        <v>0</v>
      </c>
      <c r="AR159" s="18" t="s">
        <v>166</v>
      </c>
      <c r="AT159" s="18" t="s">
        <v>219</v>
      </c>
      <c r="AU159" s="18" t="s">
        <v>78</v>
      </c>
      <c r="AY159" s="18" t="s">
        <v>136</v>
      </c>
      <c r="BE159" s="146">
        <f t="shared" si="4"/>
        <v>0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8" t="s">
        <v>78</v>
      </c>
      <c r="BK159" s="146">
        <f t="shared" si="9"/>
        <v>0</v>
      </c>
      <c r="BL159" s="18" t="s">
        <v>84</v>
      </c>
      <c r="BM159" s="18" t="s">
        <v>280</v>
      </c>
    </row>
    <row r="160" spans="2:65" s="1" customFormat="1" ht="25.5" customHeight="1">
      <c r="B160" s="137"/>
      <c r="C160" s="138" t="s">
        <v>265</v>
      </c>
      <c r="D160" s="138" t="s">
        <v>137</v>
      </c>
      <c r="E160" s="139" t="s">
        <v>282</v>
      </c>
      <c r="F160" s="192" t="s">
        <v>283</v>
      </c>
      <c r="G160" s="192"/>
      <c r="H160" s="192"/>
      <c r="I160" s="192"/>
      <c r="J160" s="140" t="s">
        <v>284</v>
      </c>
      <c r="K160" s="141">
        <v>11</v>
      </c>
      <c r="L160" s="193"/>
      <c r="M160" s="193"/>
      <c r="N160" s="193">
        <f t="shared" si="0"/>
        <v>0</v>
      </c>
      <c r="O160" s="193"/>
      <c r="P160" s="193"/>
      <c r="Q160" s="193"/>
      <c r="R160" s="142"/>
      <c r="T160" s="143" t="s">
        <v>5</v>
      </c>
      <c r="U160" s="40" t="s">
        <v>36</v>
      </c>
      <c r="V160" s="144">
        <v>2.4E-2</v>
      </c>
      <c r="W160" s="144">
        <f t="shared" si="1"/>
        <v>0.26400000000000001</v>
      </c>
      <c r="X160" s="144">
        <v>0</v>
      </c>
      <c r="Y160" s="144">
        <f t="shared" si="2"/>
        <v>0</v>
      </c>
      <c r="Z160" s="144">
        <v>0</v>
      </c>
      <c r="AA160" s="145">
        <f t="shared" si="3"/>
        <v>0</v>
      </c>
      <c r="AR160" s="18" t="s">
        <v>84</v>
      </c>
      <c r="AT160" s="18" t="s">
        <v>137</v>
      </c>
      <c r="AU160" s="18" t="s">
        <v>78</v>
      </c>
      <c r="AY160" s="18" t="s">
        <v>136</v>
      </c>
      <c r="BE160" s="146">
        <f t="shared" si="4"/>
        <v>0</v>
      </c>
      <c r="BF160" s="146">
        <f t="shared" si="5"/>
        <v>0</v>
      </c>
      <c r="BG160" s="146">
        <f t="shared" si="6"/>
        <v>0</v>
      </c>
      <c r="BH160" s="146">
        <f t="shared" si="7"/>
        <v>0</v>
      </c>
      <c r="BI160" s="146">
        <f t="shared" si="8"/>
        <v>0</v>
      </c>
      <c r="BJ160" s="18" t="s">
        <v>78</v>
      </c>
      <c r="BK160" s="146">
        <f t="shared" si="9"/>
        <v>0</v>
      </c>
      <c r="BL160" s="18" t="s">
        <v>84</v>
      </c>
      <c r="BM160" s="18" t="s">
        <v>285</v>
      </c>
    </row>
    <row r="161" spans="2:65" s="1" customFormat="1" ht="25.5" customHeight="1">
      <c r="B161" s="137"/>
      <c r="C161" s="138" t="s">
        <v>269</v>
      </c>
      <c r="D161" s="138" t="s">
        <v>137</v>
      </c>
      <c r="E161" s="139" t="s">
        <v>287</v>
      </c>
      <c r="F161" s="192" t="s">
        <v>288</v>
      </c>
      <c r="G161" s="192"/>
      <c r="H161" s="192"/>
      <c r="I161" s="192"/>
      <c r="J161" s="140" t="s">
        <v>284</v>
      </c>
      <c r="K161" s="141">
        <v>11</v>
      </c>
      <c r="L161" s="193"/>
      <c r="M161" s="193"/>
      <c r="N161" s="193">
        <f t="shared" si="0"/>
        <v>0</v>
      </c>
      <c r="O161" s="193"/>
      <c r="P161" s="193"/>
      <c r="Q161" s="193"/>
      <c r="R161" s="142"/>
      <c r="T161" s="143" t="s">
        <v>5</v>
      </c>
      <c r="U161" s="40" t="s">
        <v>36</v>
      </c>
      <c r="V161" s="144">
        <v>8.9999999999999993E-3</v>
      </c>
      <c r="W161" s="144">
        <f t="shared" si="1"/>
        <v>9.8999999999999991E-2</v>
      </c>
      <c r="X161" s="144">
        <v>1.1999999999999999E-3</v>
      </c>
      <c r="Y161" s="144">
        <f t="shared" si="2"/>
        <v>1.3199999999999998E-2</v>
      </c>
      <c r="Z161" s="144">
        <v>0</v>
      </c>
      <c r="AA161" s="145">
        <f t="shared" si="3"/>
        <v>0</v>
      </c>
      <c r="AR161" s="18" t="s">
        <v>84</v>
      </c>
      <c r="AT161" s="18" t="s">
        <v>137</v>
      </c>
      <c r="AU161" s="18" t="s">
        <v>78</v>
      </c>
      <c r="AY161" s="18" t="s">
        <v>136</v>
      </c>
      <c r="BE161" s="146">
        <f t="shared" si="4"/>
        <v>0</v>
      </c>
      <c r="BF161" s="146">
        <f t="shared" si="5"/>
        <v>0</v>
      </c>
      <c r="BG161" s="146">
        <f t="shared" si="6"/>
        <v>0</v>
      </c>
      <c r="BH161" s="146">
        <f t="shared" si="7"/>
        <v>0</v>
      </c>
      <c r="BI161" s="146">
        <f t="shared" si="8"/>
        <v>0</v>
      </c>
      <c r="BJ161" s="18" t="s">
        <v>78</v>
      </c>
      <c r="BK161" s="146">
        <f t="shared" si="9"/>
        <v>0</v>
      </c>
      <c r="BL161" s="18" t="s">
        <v>84</v>
      </c>
      <c r="BM161" s="18" t="s">
        <v>289</v>
      </c>
    </row>
    <row r="162" spans="2:65" s="1" customFormat="1" ht="16.5" customHeight="1">
      <c r="B162" s="137"/>
      <c r="C162" s="147" t="s">
        <v>273</v>
      </c>
      <c r="D162" s="147" t="s">
        <v>219</v>
      </c>
      <c r="E162" s="148" t="s">
        <v>291</v>
      </c>
      <c r="F162" s="206" t="s">
        <v>316</v>
      </c>
      <c r="G162" s="206"/>
      <c r="H162" s="206"/>
      <c r="I162" s="206"/>
      <c r="J162" s="149" t="s">
        <v>284</v>
      </c>
      <c r="K162" s="150">
        <v>3</v>
      </c>
      <c r="L162" s="207"/>
      <c r="M162" s="207"/>
      <c r="N162" s="207">
        <f t="shared" si="0"/>
        <v>0</v>
      </c>
      <c r="O162" s="193"/>
      <c r="P162" s="193"/>
      <c r="Q162" s="193"/>
      <c r="R162" s="142"/>
      <c r="T162" s="143" t="s">
        <v>5</v>
      </c>
      <c r="U162" s="40" t="s">
        <v>36</v>
      </c>
      <c r="V162" s="144">
        <v>0</v>
      </c>
      <c r="W162" s="144">
        <f t="shared" si="1"/>
        <v>0</v>
      </c>
      <c r="X162" s="144">
        <v>3.0000000000000001E-3</v>
      </c>
      <c r="Y162" s="144">
        <f t="shared" si="2"/>
        <v>9.0000000000000011E-3</v>
      </c>
      <c r="Z162" s="144">
        <v>0</v>
      </c>
      <c r="AA162" s="145">
        <f t="shared" si="3"/>
        <v>0</v>
      </c>
      <c r="AR162" s="18" t="s">
        <v>166</v>
      </c>
      <c r="AT162" s="18" t="s">
        <v>219</v>
      </c>
      <c r="AU162" s="18" t="s">
        <v>78</v>
      </c>
      <c r="AY162" s="18" t="s">
        <v>136</v>
      </c>
      <c r="BE162" s="146">
        <f t="shared" si="4"/>
        <v>0</v>
      </c>
      <c r="BF162" s="146">
        <f t="shared" si="5"/>
        <v>0</v>
      </c>
      <c r="BG162" s="146">
        <f t="shared" si="6"/>
        <v>0</v>
      </c>
      <c r="BH162" s="146">
        <f t="shared" si="7"/>
        <v>0</v>
      </c>
      <c r="BI162" s="146">
        <f t="shared" si="8"/>
        <v>0</v>
      </c>
      <c r="BJ162" s="18" t="s">
        <v>78</v>
      </c>
      <c r="BK162" s="146">
        <f t="shared" si="9"/>
        <v>0</v>
      </c>
      <c r="BL162" s="18" t="s">
        <v>84</v>
      </c>
      <c r="BM162" s="18" t="s">
        <v>317</v>
      </c>
    </row>
    <row r="163" spans="2:65" s="1" customFormat="1" ht="16.5" customHeight="1">
      <c r="B163" s="137"/>
      <c r="C163" s="147" t="s">
        <v>277</v>
      </c>
      <c r="D163" s="147" t="s">
        <v>219</v>
      </c>
      <c r="E163" s="148" t="s">
        <v>295</v>
      </c>
      <c r="F163" s="206" t="s">
        <v>620</v>
      </c>
      <c r="G163" s="206"/>
      <c r="H163" s="206"/>
      <c r="I163" s="206"/>
      <c r="J163" s="149" t="s">
        <v>284</v>
      </c>
      <c r="K163" s="150">
        <v>3</v>
      </c>
      <c r="L163" s="207"/>
      <c r="M163" s="207"/>
      <c r="N163" s="207">
        <f t="shared" si="0"/>
        <v>0</v>
      </c>
      <c r="O163" s="193"/>
      <c r="P163" s="193"/>
      <c r="Q163" s="193"/>
      <c r="R163" s="142"/>
      <c r="T163" s="143" t="s">
        <v>5</v>
      </c>
      <c r="U163" s="40" t="s">
        <v>36</v>
      </c>
      <c r="V163" s="144">
        <v>0</v>
      </c>
      <c r="W163" s="144">
        <f t="shared" si="1"/>
        <v>0</v>
      </c>
      <c r="X163" s="144">
        <v>3.0000000000000001E-3</v>
      </c>
      <c r="Y163" s="144">
        <f t="shared" si="2"/>
        <v>9.0000000000000011E-3</v>
      </c>
      <c r="Z163" s="144">
        <v>0</v>
      </c>
      <c r="AA163" s="145">
        <f t="shared" si="3"/>
        <v>0</v>
      </c>
      <c r="AR163" s="18" t="s">
        <v>166</v>
      </c>
      <c r="AT163" s="18" t="s">
        <v>219</v>
      </c>
      <c r="AU163" s="18" t="s">
        <v>78</v>
      </c>
      <c r="AY163" s="18" t="s">
        <v>136</v>
      </c>
      <c r="BE163" s="146">
        <f t="shared" si="4"/>
        <v>0</v>
      </c>
      <c r="BF163" s="146">
        <f t="shared" si="5"/>
        <v>0</v>
      </c>
      <c r="BG163" s="146">
        <f t="shared" si="6"/>
        <v>0</v>
      </c>
      <c r="BH163" s="146">
        <f t="shared" si="7"/>
        <v>0</v>
      </c>
      <c r="BI163" s="146">
        <f t="shared" si="8"/>
        <v>0</v>
      </c>
      <c r="BJ163" s="18" t="s">
        <v>78</v>
      </c>
      <c r="BK163" s="146">
        <f t="shared" si="9"/>
        <v>0</v>
      </c>
      <c r="BL163" s="18" t="s">
        <v>84</v>
      </c>
      <c r="BM163" s="18" t="s">
        <v>321</v>
      </c>
    </row>
    <row r="164" spans="2:65" s="1" customFormat="1" ht="16.5" customHeight="1">
      <c r="B164" s="137"/>
      <c r="C164" s="147" t="s">
        <v>281</v>
      </c>
      <c r="D164" s="147" t="s">
        <v>219</v>
      </c>
      <c r="E164" s="148" t="s">
        <v>299</v>
      </c>
      <c r="F164" s="206" t="s">
        <v>324</v>
      </c>
      <c r="G164" s="206"/>
      <c r="H164" s="206"/>
      <c r="I164" s="206"/>
      <c r="J164" s="149" t="s">
        <v>284</v>
      </c>
      <c r="K164" s="150">
        <v>2</v>
      </c>
      <c r="L164" s="207"/>
      <c r="M164" s="207"/>
      <c r="N164" s="207">
        <f t="shared" si="0"/>
        <v>0</v>
      </c>
      <c r="O164" s="193"/>
      <c r="P164" s="193"/>
      <c r="Q164" s="193"/>
      <c r="R164" s="142"/>
      <c r="T164" s="143" t="s">
        <v>5</v>
      </c>
      <c r="U164" s="40" t="s">
        <v>36</v>
      </c>
      <c r="V164" s="144">
        <v>0</v>
      </c>
      <c r="W164" s="144">
        <f t="shared" si="1"/>
        <v>0</v>
      </c>
      <c r="X164" s="144">
        <v>3.0000000000000001E-3</v>
      </c>
      <c r="Y164" s="144">
        <f t="shared" si="2"/>
        <v>6.0000000000000001E-3</v>
      </c>
      <c r="Z164" s="144">
        <v>0</v>
      </c>
      <c r="AA164" s="145">
        <f t="shared" si="3"/>
        <v>0</v>
      </c>
      <c r="AR164" s="18" t="s">
        <v>166</v>
      </c>
      <c r="AT164" s="18" t="s">
        <v>219</v>
      </c>
      <c r="AU164" s="18" t="s">
        <v>78</v>
      </c>
      <c r="AY164" s="18" t="s">
        <v>136</v>
      </c>
      <c r="BE164" s="146">
        <f t="shared" si="4"/>
        <v>0</v>
      </c>
      <c r="BF164" s="146">
        <f t="shared" si="5"/>
        <v>0</v>
      </c>
      <c r="BG164" s="146">
        <f t="shared" si="6"/>
        <v>0</v>
      </c>
      <c r="BH164" s="146">
        <f t="shared" si="7"/>
        <v>0</v>
      </c>
      <c r="BI164" s="146">
        <f t="shared" si="8"/>
        <v>0</v>
      </c>
      <c r="BJ164" s="18" t="s">
        <v>78</v>
      </c>
      <c r="BK164" s="146">
        <f t="shared" si="9"/>
        <v>0</v>
      </c>
      <c r="BL164" s="18" t="s">
        <v>84</v>
      </c>
      <c r="BM164" s="18" t="s">
        <v>325</v>
      </c>
    </row>
    <row r="165" spans="2:65" s="1" customFormat="1" ht="16.5" customHeight="1">
      <c r="B165" s="137"/>
      <c r="C165" s="147" t="s">
        <v>286</v>
      </c>
      <c r="D165" s="147" t="s">
        <v>219</v>
      </c>
      <c r="E165" s="148" t="s">
        <v>303</v>
      </c>
      <c r="F165" s="206" t="s">
        <v>621</v>
      </c>
      <c r="G165" s="206"/>
      <c r="H165" s="206"/>
      <c r="I165" s="206"/>
      <c r="J165" s="149" t="s">
        <v>284</v>
      </c>
      <c r="K165" s="150">
        <v>3</v>
      </c>
      <c r="L165" s="207"/>
      <c r="M165" s="207"/>
      <c r="N165" s="207">
        <f t="shared" si="0"/>
        <v>0</v>
      </c>
      <c r="O165" s="193"/>
      <c r="P165" s="193"/>
      <c r="Q165" s="193"/>
      <c r="R165" s="142"/>
      <c r="T165" s="143" t="s">
        <v>5</v>
      </c>
      <c r="U165" s="40" t="s">
        <v>36</v>
      </c>
      <c r="V165" s="144">
        <v>0</v>
      </c>
      <c r="W165" s="144">
        <f t="shared" si="1"/>
        <v>0</v>
      </c>
      <c r="X165" s="144">
        <v>3.0000000000000001E-3</v>
      </c>
      <c r="Y165" s="144">
        <f t="shared" si="2"/>
        <v>9.0000000000000011E-3</v>
      </c>
      <c r="Z165" s="144">
        <v>0</v>
      </c>
      <c r="AA165" s="145">
        <f t="shared" si="3"/>
        <v>0</v>
      </c>
      <c r="AR165" s="18" t="s">
        <v>166</v>
      </c>
      <c r="AT165" s="18" t="s">
        <v>219</v>
      </c>
      <c r="AU165" s="18" t="s">
        <v>78</v>
      </c>
      <c r="AY165" s="18" t="s">
        <v>136</v>
      </c>
      <c r="BE165" s="146">
        <f t="shared" si="4"/>
        <v>0</v>
      </c>
      <c r="BF165" s="146">
        <f t="shared" si="5"/>
        <v>0</v>
      </c>
      <c r="BG165" s="146">
        <f t="shared" si="6"/>
        <v>0</v>
      </c>
      <c r="BH165" s="146">
        <f t="shared" si="7"/>
        <v>0</v>
      </c>
      <c r="BI165" s="146">
        <f t="shared" si="8"/>
        <v>0</v>
      </c>
      <c r="BJ165" s="18" t="s">
        <v>78</v>
      </c>
      <c r="BK165" s="146">
        <f t="shared" si="9"/>
        <v>0</v>
      </c>
      <c r="BL165" s="18" t="s">
        <v>84</v>
      </c>
      <c r="BM165" s="18" t="s">
        <v>622</v>
      </c>
    </row>
    <row r="166" spans="2:65" s="1" customFormat="1" ht="25.5" customHeight="1">
      <c r="B166" s="137"/>
      <c r="C166" s="138" t="s">
        <v>290</v>
      </c>
      <c r="D166" s="138" t="s">
        <v>137</v>
      </c>
      <c r="E166" s="139" t="s">
        <v>327</v>
      </c>
      <c r="F166" s="192" t="s">
        <v>328</v>
      </c>
      <c r="G166" s="192"/>
      <c r="H166" s="192"/>
      <c r="I166" s="192"/>
      <c r="J166" s="140" t="s">
        <v>140</v>
      </c>
      <c r="K166" s="141">
        <v>6</v>
      </c>
      <c r="L166" s="193"/>
      <c r="M166" s="193"/>
      <c r="N166" s="193">
        <f t="shared" si="0"/>
        <v>0</v>
      </c>
      <c r="O166" s="193"/>
      <c r="P166" s="193"/>
      <c r="Q166" s="193"/>
      <c r="R166" s="142"/>
      <c r="T166" s="143" t="s">
        <v>5</v>
      </c>
      <c r="U166" s="40" t="s">
        <v>36</v>
      </c>
      <c r="V166" s="144">
        <v>8.4000000000000005E-2</v>
      </c>
      <c r="W166" s="144">
        <f t="shared" si="1"/>
        <v>0.504</v>
      </c>
      <c r="X166" s="144">
        <v>0</v>
      </c>
      <c r="Y166" s="144">
        <f t="shared" si="2"/>
        <v>0</v>
      </c>
      <c r="Z166" s="144">
        <v>0</v>
      </c>
      <c r="AA166" s="145">
        <f t="shared" si="3"/>
        <v>0</v>
      </c>
      <c r="AR166" s="18" t="s">
        <v>84</v>
      </c>
      <c r="AT166" s="18" t="s">
        <v>137</v>
      </c>
      <c r="AU166" s="18" t="s">
        <v>78</v>
      </c>
      <c r="AY166" s="18" t="s">
        <v>136</v>
      </c>
      <c r="BE166" s="146">
        <f t="shared" si="4"/>
        <v>0</v>
      </c>
      <c r="BF166" s="146">
        <f t="shared" si="5"/>
        <v>0</v>
      </c>
      <c r="BG166" s="146">
        <f t="shared" si="6"/>
        <v>0</v>
      </c>
      <c r="BH166" s="146">
        <f t="shared" si="7"/>
        <v>0</v>
      </c>
      <c r="BI166" s="146">
        <f t="shared" si="8"/>
        <v>0</v>
      </c>
      <c r="BJ166" s="18" t="s">
        <v>78</v>
      </c>
      <c r="BK166" s="146">
        <f t="shared" si="9"/>
        <v>0</v>
      </c>
      <c r="BL166" s="18" t="s">
        <v>84</v>
      </c>
      <c r="BM166" s="18" t="s">
        <v>329</v>
      </c>
    </row>
    <row r="167" spans="2:65" s="1" customFormat="1" ht="16.5" customHeight="1">
      <c r="B167" s="137"/>
      <c r="C167" s="147" t="s">
        <v>294</v>
      </c>
      <c r="D167" s="147" t="s">
        <v>219</v>
      </c>
      <c r="E167" s="148" t="s">
        <v>331</v>
      </c>
      <c r="F167" s="206" t="s">
        <v>332</v>
      </c>
      <c r="G167" s="206"/>
      <c r="H167" s="206"/>
      <c r="I167" s="206"/>
      <c r="J167" s="149" t="s">
        <v>333</v>
      </c>
      <c r="K167" s="150">
        <v>212.1</v>
      </c>
      <c r="L167" s="207"/>
      <c r="M167" s="207"/>
      <c r="N167" s="207">
        <f t="shared" si="0"/>
        <v>0</v>
      </c>
      <c r="O167" s="193"/>
      <c r="P167" s="193"/>
      <c r="Q167" s="193"/>
      <c r="R167" s="142"/>
      <c r="T167" s="143" t="s">
        <v>5</v>
      </c>
      <c r="U167" s="40" t="s">
        <v>36</v>
      </c>
      <c r="V167" s="144">
        <v>0</v>
      </c>
      <c r="W167" s="144">
        <f t="shared" si="1"/>
        <v>0</v>
      </c>
      <c r="X167" s="144">
        <v>2.9999999999999997E-4</v>
      </c>
      <c r="Y167" s="144">
        <f t="shared" si="2"/>
        <v>6.3629999999999992E-2</v>
      </c>
      <c r="Z167" s="144">
        <v>0</v>
      </c>
      <c r="AA167" s="145">
        <f t="shared" si="3"/>
        <v>0</v>
      </c>
      <c r="AR167" s="18" t="s">
        <v>166</v>
      </c>
      <c r="AT167" s="18" t="s">
        <v>219</v>
      </c>
      <c r="AU167" s="18" t="s">
        <v>78</v>
      </c>
      <c r="AY167" s="18" t="s">
        <v>136</v>
      </c>
      <c r="BE167" s="146">
        <f t="shared" si="4"/>
        <v>0</v>
      </c>
      <c r="BF167" s="146">
        <f t="shared" si="5"/>
        <v>0</v>
      </c>
      <c r="BG167" s="146">
        <f t="shared" si="6"/>
        <v>0</v>
      </c>
      <c r="BH167" s="146">
        <f t="shared" si="7"/>
        <v>0</v>
      </c>
      <c r="BI167" s="146">
        <f t="shared" si="8"/>
        <v>0</v>
      </c>
      <c r="BJ167" s="18" t="s">
        <v>78</v>
      </c>
      <c r="BK167" s="146">
        <f t="shared" si="9"/>
        <v>0</v>
      </c>
      <c r="BL167" s="18" t="s">
        <v>84</v>
      </c>
      <c r="BM167" s="18" t="s">
        <v>334</v>
      </c>
    </row>
    <row r="168" spans="2:65" s="1" customFormat="1" ht="25.5" customHeight="1">
      <c r="B168" s="137"/>
      <c r="C168" s="138" t="s">
        <v>298</v>
      </c>
      <c r="D168" s="138" t="s">
        <v>137</v>
      </c>
      <c r="E168" s="139" t="s">
        <v>336</v>
      </c>
      <c r="F168" s="192" t="s">
        <v>337</v>
      </c>
      <c r="G168" s="192"/>
      <c r="H168" s="192"/>
      <c r="I168" s="192"/>
      <c r="J168" s="140" t="s">
        <v>140</v>
      </c>
      <c r="K168" s="141">
        <v>30.533000000000001</v>
      </c>
      <c r="L168" s="193"/>
      <c r="M168" s="193"/>
      <c r="N168" s="193">
        <f t="shared" si="0"/>
        <v>0</v>
      </c>
      <c r="O168" s="193"/>
      <c r="P168" s="193"/>
      <c r="Q168" s="193"/>
      <c r="R168" s="142"/>
      <c r="T168" s="143" t="s">
        <v>5</v>
      </c>
      <c r="U168" s="40" t="s">
        <v>36</v>
      </c>
      <c r="V168" s="144">
        <v>1.2E-2</v>
      </c>
      <c r="W168" s="144">
        <f t="shared" si="1"/>
        <v>0.366396</v>
      </c>
      <c r="X168" s="144">
        <v>0</v>
      </c>
      <c r="Y168" s="144">
        <f t="shared" si="2"/>
        <v>0</v>
      </c>
      <c r="Z168" s="144">
        <v>0</v>
      </c>
      <c r="AA168" s="145">
        <f t="shared" si="3"/>
        <v>0</v>
      </c>
      <c r="AR168" s="18" t="s">
        <v>84</v>
      </c>
      <c r="AT168" s="18" t="s">
        <v>137</v>
      </c>
      <c r="AU168" s="18" t="s">
        <v>78</v>
      </c>
      <c r="AY168" s="18" t="s">
        <v>136</v>
      </c>
      <c r="BE168" s="146">
        <f t="shared" si="4"/>
        <v>0</v>
      </c>
      <c r="BF168" s="146">
        <f t="shared" si="5"/>
        <v>0</v>
      </c>
      <c r="BG168" s="146">
        <f t="shared" si="6"/>
        <v>0</v>
      </c>
      <c r="BH168" s="146">
        <f t="shared" si="7"/>
        <v>0</v>
      </c>
      <c r="BI168" s="146">
        <f t="shared" si="8"/>
        <v>0</v>
      </c>
      <c r="BJ168" s="18" t="s">
        <v>78</v>
      </c>
      <c r="BK168" s="146">
        <f t="shared" si="9"/>
        <v>0</v>
      </c>
      <c r="BL168" s="18" t="s">
        <v>84</v>
      </c>
      <c r="BM168" s="18" t="s">
        <v>338</v>
      </c>
    </row>
    <row r="169" spans="2:65" s="1" customFormat="1" ht="25.5" customHeight="1">
      <c r="B169" s="137"/>
      <c r="C169" s="138" t="s">
        <v>302</v>
      </c>
      <c r="D169" s="138" t="s">
        <v>137</v>
      </c>
      <c r="E169" s="139" t="s">
        <v>340</v>
      </c>
      <c r="F169" s="192" t="s">
        <v>341</v>
      </c>
      <c r="G169" s="192"/>
      <c r="H169" s="192"/>
      <c r="I169" s="192"/>
      <c r="J169" s="140" t="s">
        <v>169</v>
      </c>
      <c r="K169" s="141">
        <v>1.5269999999999999</v>
      </c>
      <c r="L169" s="193"/>
      <c r="M169" s="193"/>
      <c r="N169" s="193">
        <f t="shared" si="0"/>
        <v>0</v>
      </c>
      <c r="O169" s="193"/>
      <c r="P169" s="193"/>
      <c r="Q169" s="193"/>
      <c r="R169" s="142"/>
      <c r="T169" s="143" t="s">
        <v>5</v>
      </c>
      <c r="U169" s="40" t="s">
        <v>36</v>
      </c>
      <c r="V169" s="144">
        <v>1.175</v>
      </c>
      <c r="W169" s="144">
        <f t="shared" si="1"/>
        <v>1.794225</v>
      </c>
      <c r="X169" s="144">
        <v>1</v>
      </c>
      <c r="Y169" s="144">
        <f t="shared" si="2"/>
        <v>1.5269999999999999</v>
      </c>
      <c r="Z169" s="144">
        <v>0</v>
      </c>
      <c r="AA169" s="145">
        <f t="shared" si="3"/>
        <v>0</v>
      </c>
      <c r="AR169" s="18" t="s">
        <v>84</v>
      </c>
      <c r="AT169" s="18" t="s">
        <v>137</v>
      </c>
      <c r="AU169" s="18" t="s">
        <v>78</v>
      </c>
      <c r="AY169" s="18" t="s">
        <v>136</v>
      </c>
      <c r="BE169" s="146">
        <f t="shared" si="4"/>
        <v>0</v>
      </c>
      <c r="BF169" s="146">
        <f t="shared" si="5"/>
        <v>0</v>
      </c>
      <c r="BG169" s="146">
        <f t="shared" si="6"/>
        <v>0</v>
      </c>
      <c r="BH169" s="146">
        <f t="shared" si="7"/>
        <v>0</v>
      </c>
      <c r="BI169" s="146">
        <f t="shared" si="8"/>
        <v>0</v>
      </c>
      <c r="BJ169" s="18" t="s">
        <v>78</v>
      </c>
      <c r="BK169" s="146">
        <f t="shared" si="9"/>
        <v>0</v>
      </c>
      <c r="BL169" s="18" t="s">
        <v>84</v>
      </c>
      <c r="BM169" s="18" t="s">
        <v>342</v>
      </c>
    </row>
    <row r="170" spans="2:65" s="1" customFormat="1" ht="25.5" customHeight="1">
      <c r="B170" s="137"/>
      <c r="C170" s="138" t="s">
        <v>306</v>
      </c>
      <c r="D170" s="138" t="s">
        <v>137</v>
      </c>
      <c r="E170" s="139" t="s">
        <v>344</v>
      </c>
      <c r="F170" s="192" t="s">
        <v>345</v>
      </c>
      <c r="G170" s="192"/>
      <c r="H170" s="192"/>
      <c r="I170" s="192"/>
      <c r="J170" s="140" t="s">
        <v>169</v>
      </c>
      <c r="K170" s="141">
        <v>1.5269999999999999</v>
      </c>
      <c r="L170" s="193"/>
      <c r="M170" s="193"/>
      <c r="N170" s="193">
        <f t="shared" si="0"/>
        <v>0</v>
      </c>
      <c r="O170" s="193"/>
      <c r="P170" s="193"/>
      <c r="Q170" s="193"/>
      <c r="R170" s="142"/>
      <c r="T170" s="143" t="s">
        <v>5</v>
      </c>
      <c r="U170" s="40" t="s">
        <v>36</v>
      </c>
      <c r="V170" s="144">
        <v>0.91</v>
      </c>
      <c r="W170" s="144">
        <f t="shared" si="1"/>
        <v>1.38957</v>
      </c>
      <c r="X170" s="144">
        <v>0</v>
      </c>
      <c r="Y170" s="144">
        <f t="shared" si="2"/>
        <v>0</v>
      </c>
      <c r="Z170" s="144">
        <v>0</v>
      </c>
      <c r="AA170" s="145">
        <f t="shared" si="3"/>
        <v>0</v>
      </c>
      <c r="AR170" s="18" t="s">
        <v>84</v>
      </c>
      <c r="AT170" s="18" t="s">
        <v>137</v>
      </c>
      <c r="AU170" s="18" t="s">
        <v>78</v>
      </c>
      <c r="AY170" s="18" t="s">
        <v>136</v>
      </c>
      <c r="BE170" s="146">
        <f t="shared" si="4"/>
        <v>0</v>
      </c>
      <c r="BF170" s="146">
        <f t="shared" si="5"/>
        <v>0</v>
      </c>
      <c r="BG170" s="146">
        <f t="shared" si="6"/>
        <v>0</v>
      </c>
      <c r="BH170" s="146">
        <f t="shared" si="7"/>
        <v>0</v>
      </c>
      <c r="BI170" s="146">
        <f t="shared" si="8"/>
        <v>0</v>
      </c>
      <c r="BJ170" s="18" t="s">
        <v>78</v>
      </c>
      <c r="BK170" s="146">
        <f t="shared" si="9"/>
        <v>0</v>
      </c>
      <c r="BL170" s="18" t="s">
        <v>84</v>
      </c>
      <c r="BM170" s="18" t="s">
        <v>346</v>
      </c>
    </row>
    <row r="171" spans="2:65" s="9" customFormat="1" ht="29.85" customHeight="1">
      <c r="B171" s="126"/>
      <c r="C171" s="127"/>
      <c r="D171" s="136" t="s">
        <v>107</v>
      </c>
      <c r="E171" s="136"/>
      <c r="F171" s="136"/>
      <c r="G171" s="136"/>
      <c r="H171" s="136"/>
      <c r="I171" s="136"/>
      <c r="J171" s="136"/>
      <c r="K171" s="136"/>
      <c r="L171" s="136"/>
      <c r="M171" s="136"/>
      <c r="N171" s="200">
        <f>BK171</f>
        <v>0</v>
      </c>
      <c r="O171" s="201"/>
      <c r="P171" s="201"/>
      <c r="Q171" s="201"/>
      <c r="R171" s="129"/>
      <c r="T171" s="130"/>
      <c r="U171" s="127"/>
      <c r="V171" s="127"/>
      <c r="W171" s="131">
        <f>SUM(W172:W174)</f>
        <v>3.1235200000000001</v>
      </c>
      <c r="X171" s="127"/>
      <c r="Y171" s="131">
        <f>SUM(Y172:Y174)</f>
        <v>1.2775344</v>
      </c>
      <c r="Z171" s="127"/>
      <c r="AA171" s="132">
        <f>SUM(AA172:AA174)</f>
        <v>0</v>
      </c>
      <c r="AR171" s="133" t="s">
        <v>75</v>
      </c>
      <c r="AT171" s="134" t="s">
        <v>68</v>
      </c>
      <c r="AU171" s="134" t="s">
        <v>75</v>
      </c>
      <c r="AY171" s="133" t="s">
        <v>136</v>
      </c>
      <c r="BK171" s="135">
        <f>SUM(BK172:BK174)</f>
        <v>0</v>
      </c>
    </row>
    <row r="172" spans="2:65" s="1" customFormat="1" ht="38.25" customHeight="1">
      <c r="B172" s="137"/>
      <c r="C172" s="138" t="s">
        <v>310</v>
      </c>
      <c r="D172" s="138" t="s">
        <v>137</v>
      </c>
      <c r="E172" s="139" t="s">
        <v>348</v>
      </c>
      <c r="F172" s="192" t="s">
        <v>349</v>
      </c>
      <c r="G172" s="192"/>
      <c r="H172" s="192"/>
      <c r="I172" s="192"/>
      <c r="J172" s="140" t="s">
        <v>140</v>
      </c>
      <c r="K172" s="141">
        <v>22.512</v>
      </c>
      <c r="L172" s="193"/>
      <c r="M172" s="193"/>
      <c r="N172" s="193">
        <f>ROUND(L172*K172,2)</f>
        <v>0</v>
      </c>
      <c r="O172" s="193"/>
      <c r="P172" s="193"/>
      <c r="Q172" s="193"/>
      <c r="R172" s="142"/>
      <c r="T172" s="143" t="s">
        <v>5</v>
      </c>
      <c r="U172" s="40" t="s">
        <v>36</v>
      </c>
      <c r="V172" s="144">
        <v>8.5000000000000006E-2</v>
      </c>
      <c r="W172" s="144">
        <f>V172*K172</f>
        <v>1.9135200000000001</v>
      </c>
      <c r="X172" s="144">
        <v>3.5E-4</v>
      </c>
      <c r="Y172" s="144">
        <f>X172*K172</f>
        <v>7.8791999999999994E-3</v>
      </c>
      <c r="Z172" s="144">
        <v>0</v>
      </c>
      <c r="AA172" s="145">
        <f>Z172*K172</f>
        <v>0</v>
      </c>
      <c r="AR172" s="18" t="s">
        <v>84</v>
      </c>
      <c r="AT172" s="18" t="s">
        <v>137</v>
      </c>
      <c r="AU172" s="18" t="s">
        <v>78</v>
      </c>
      <c r="AY172" s="18" t="s">
        <v>136</v>
      </c>
      <c r="BE172" s="146">
        <f>IF(U172="základná",N172,0)</f>
        <v>0</v>
      </c>
      <c r="BF172" s="146">
        <f>IF(U172="znížená",N172,0)</f>
        <v>0</v>
      </c>
      <c r="BG172" s="146">
        <f>IF(U172="zákl. prenesená",N172,0)</f>
        <v>0</v>
      </c>
      <c r="BH172" s="146">
        <f>IF(U172="zníž. prenesená",N172,0)</f>
        <v>0</v>
      </c>
      <c r="BI172" s="146">
        <f>IF(U172="nulová",N172,0)</f>
        <v>0</v>
      </c>
      <c r="BJ172" s="18" t="s">
        <v>78</v>
      </c>
      <c r="BK172" s="146">
        <f>ROUND(L172*K172,2)</f>
        <v>0</v>
      </c>
      <c r="BL172" s="18" t="s">
        <v>84</v>
      </c>
      <c r="BM172" s="18" t="s">
        <v>350</v>
      </c>
    </row>
    <row r="173" spans="2:65" s="1" customFormat="1" ht="38.25" customHeight="1">
      <c r="B173" s="137"/>
      <c r="C173" s="147" t="s">
        <v>314</v>
      </c>
      <c r="D173" s="147" t="s">
        <v>219</v>
      </c>
      <c r="E173" s="148" t="s">
        <v>352</v>
      </c>
      <c r="F173" s="206" t="s">
        <v>353</v>
      </c>
      <c r="G173" s="206"/>
      <c r="H173" s="206"/>
      <c r="I173" s="206"/>
      <c r="J173" s="149" t="s">
        <v>140</v>
      </c>
      <c r="K173" s="150">
        <v>24.763000000000002</v>
      </c>
      <c r="L173" s="207"/>
      <c r="M173" s="207"/>
      <c r="N173" s="207">
        <f>ROUND(L173*K173,2)</f>
        <v>0</v>
      </c>
      <c r="O173" s="193"/>
      <c r="P173" s="193"/>
      <c r="Q173" s="193"/>
      <c r="R173" s="142"/>
      <c r="T173" s="143" t="s">
        <v>5</v>
      </c>
      <c r="U173" s="40" t="s">
        <v>36</v>
      </c>
      <c r="V173" s="144">
        <v>0</v>
      </c>
      <c r="W173" s="144">
        <f>V173*K173</f>
        <v>0</v>
      </c>
      <c r="X173" s="144">
        <v>4.0000000000000002E-4</v>
      </c>
      <c r="Y173" s="144">
        <f>X173*K173</f>
        <v>9.9052000000000012E-3</v>
      </c>
      <c r="Z173" s="144">
        <v>0</v>
      </c>
      <c r="AA173" s="145">
        <f>Z173*K173</f>
        <v>0</v>
      </c>
      <c r="AR173" s="18" t="s">
        <v>166</v>
      </c>
      <c r="AT173" s="18" t="s">
        <v>219</v>
      </c>
      <c r="AU173" s="18" t="s">
        <v>78</v>
      </c>
      <c r="AY173" s="18" t="s">
        <v>136</v>
      </c>
      <c r="BE173" s="146">
        <f>IF(U173="základná",N173,0)</f>
        <v>0</v>
      </c>
      <c r="BF173" s="146">
        <f>IF(U173="znížená",N173,0)</f>
        <v>0</v>
      </c>
      <c r="BG173" s="146">
        <f>IF(U173="zákl. prenesená",N173,0)</f>
        <v>0</v>
      </c>
      <c r="BH173" s="146">
        <f>IF(U173="zníž. prenesená",N173,0)</f>
        <v>0</v>
      </c>
      <c r="BI173" s="146">
        <f>IF(U173="nulová",N173,0)</f>
        <v>0</v>
      </c>
      <c r="BJ173" s="18" t="s">
        <v>78</v>
      </c>
      <c r="BK173" s="146">
        <f>ROUND(L173*K173,2)</f>
        <v>0</v>
      </c>
      <c r="BL173" s="18" t="s">
        <v>84</v>
      </c>
      <c r="BM173" s="18" t="s">
        <v>354</v>
      </c>
    </row>
    <row r="174" spans="2:65" s="1" customFormat="1" ht="16.5" customHeight="1">
      <c r="B174" s="137"/>
      <c r="C174" s="138" t="s">
        <v>318</v>
      </c>
      <c r="D174" s="138" t="s">
        <v>137</v>
      </c>
      <c r="E174" s="139" t="s">
        <v>356</v>
      </c>
      <c r="F174" s="192" t="s">
        <v>357</v>
      </c>
      <c r="G174" s="192"/>
      <c r="H174" s="192"/>
      <c r="I174" s="192"/>
      <c r="J174" s="140" t="s">
        <v>147</v>
      </c>
      <c r="K174" s="141">
        <v>5</v>
      </c>
      <c r="L174" s="193"/>
      <c r="M174" s="193"/>
      <c r="N174" s="193">
        <f>ROUND(L174*K174,2)</f>
        <v>0</v>
      </c>
      <c r="O174" s="193"/>
      <c r="P174" s="193"/>
      <c r="Q174" s="193"/>
      <c r="R174" s="142"/>
      <c r="T174" s="143" t="s">
        <v>5</v>
      </c>
      <c r="U174" s="40" t="s">
        <v>36</v>
      </c>
      <c r="V174" s="144">
        <v>0.24199999999999999</v>
      </c>
      <c r="W174" s="144">
        <f>V174*K174</f>
        <v>1.21</v>
      </c>
      <c r="X174" s="144">
        <v>0.25195000000000001</v>
      </c>
      <c r="Y174" s="144">
        <f>X174*K174</f>
        <v>1.2597499999999999</v>
      </c>
      <c r="Z174" s="144">
        <v>0</v>
      </c>
      <c r="AA174" s="145">
        <f>Z174*K174</f>
        <v>0</v>
      </c>
      <c r="AR174" s="18" t="s">
        <v>84</v>
      </c>
      <c r="AT174" s="18" t="s">
        <v>137</v>
      </c>
      <c r="AU174" s="18" t="s">
        <v>78</v>
      </c>
      <c r="AY174" s="18" t="s">
        <v>136</v>
      </c>
      <c r="BE174" s="146">
        <f>IF(U174="základná",N174,0)</f>
        <v>0</v>
      </c>
      <c r="BF174" s="146">
        <f>IF(U174="znížená",N174,0)</f>
        <v>0</v>
      </c>
      <c r="BG174" s="146">
        <f>IF(U174="zákl. prenesená",N174,0)</f>
        <v>0</v>
      </c>
      <c r="BH174" s="146">
        <f>IF(U174="zníž. prenesená",N174,0)</f>
        <v>0</v>
      </c>
      <c r="BI174" s="146">
        <f>IF(U174="nulová",N174,0)</f>
        <v>0</v>
      </c>
      <c r="BJ174" s="18" t="s">
        <v>78</v>
      </c>
      <c r="BK174" s="146">
        <f>ROUND(L174*K174,2)</f>
        <v>0</v>
      </c>
      <c r="BL174" s="18" t="s">
        <v>84</v>
      </c>
      <c r="BM174" s="18" t="s">
        <v>358</v>
      </c>
    </row>
    <row r="175" spans="2:65" s="9" customFormat="1" ht="29.85" customHeight="1">
      <c r="B175" s="126"/>
      <c r="C175" s="127"/>
      <c r="D175" s="136" t="s">
        <v>109</v>
      </c>
      <c r="E175" s="136"/>
      <c r="F175" s="136"/>
      <c r="G175" s="136"/>
      <c r="H175" s="136"/>
      <c r="I175" s="136"/>
      <c r="J175" s="136"/>
      <c r="K175" s="136"/>
      <c r="L175" s="136"/>
      <c r="M175" s="136"/>
      <c r="N175" s="200">
        <f>BK175</f>
        <v>0</v>
      </c>
      <c r="O175" s="201"/>
      <c r="P175" s="201"/>
      <c r="Q175" s="201"/>
      <c r="R175" s="129"/>
      <c r="T175" s="130"/>
      <c r="U175" s="127"/>
      <c r="V175" s="127"/>
      <c r="W175" s="131">
        <f>W176</f>
        <v>2.3848439999999997</v>
      </c>
      <c r="X175" s="127"/>
      <c r="Y175" s="131">
        <f>Y176</f>
        <v>3.6189146399999998</v>
      </c>
      <c r="Z175" s="127"/>
      <c r="AA175" s="132">
        <f>AA176</f>
        <v>0</v>
      </c>
      <c r="AR175" s="133" t="s">
        <v>75</v>
      </c>
      <c r="AT175" s="134" t="s">
        <v>68</v>
      </c>
      <c r="AU175" s="134" t="s">
        <v>75</v>
      </c>
      <c r="AY175" s="133" t="s">
        <v>136</v>
      </c>
      <c r="BK175" s="135">
        <f>BK176</f>
        <v>0</v>
      </c>
    </row>
    <row r="176" spans="2:65" s="1" customFormat="1" ht="38.25" customHeight="1">
      <c r="B176" s="137"/>
      <c r="C176" s="138" t="s">
        <v>322</v>
      </c>
      <c r="D176" s="138" t="s">
        <v>137</v>
      </c>
      <c r="E176" s="139" t="s">
        <v>380</v>
      </c>
      <c r="F176" s="192" t="s">
        <v>381</v>
      </c>
      <c r="G176" s="192"/>
      <c r="H176" s="192"/>
      <c r="I176" s="192"/>
      <c r="J176" s="140" t="s">
        <v>169</v>
      </c>
      <c r="K176" s="141">
        <v>1.9139999999999999</v>
      </c>
      <c r="L176" s="193"/>
      <c r="M176" s="193"/>
      <c r="N176" s="193">
        <f>ROUND(L176*K176,2)</f>
        <v>0</v>
      </c>
      <c r="O176" s="193"/>
      <c r="P176" s="193"/>
      <c r="Q176" s="193"/>
      <c r="R176" s="142"/>
      <c r="T176" s="143" t="s">
        <v>5</v>
      </c>
      <c r="U176" s="40" t="s">
        <v>36</v>
      </c>
      <c r="V176" s="144">
        <v>1.246</v>
      </c>
      <c r="W176" s="144">
        <f>V176*K176</f>
        <v>2.3848439999999997</v>
      </c>
      <c r="X176" s="144">
        <v>1.89076</v>
      </c>
      <c r="Y176" s="144">
        <f>X176*K176</f>
        <v>3.6189146399999998</v>
      </c>
      <c r="Z176" s="144">
        <v>0</v>
      </c>
      <c r="AA176" s="145">
        <f>Z176*K176</f>
        <v>0</v>
      </c>
      <c r="AR176" s="18" t="s">
        <v>84</v>
      </c>
      <c r="AT176" s="18" t="s">
        <v>137</v>
      </c>
      <c r="AU176" s="18" t="s">
        <v>78</v>
      </c>
      <c r="AY176" s="18" t="s">
        <v>136</v>
      </c>
      <c r="BE176" s="146">
        <f>IF(U176="základná",N176,0)</f>
        <v>0</v>
      </c>
      <c r="BF176" s="146">
        <f>IF(U176="znížená",N176,0)</f>
        <v>0</v>
      </c>
      <c r="BG176" s="146">
        <f>IF(U176="zákl. prenesená",N176,0)</f>
        <v>0</v>
      </c>
      <c r="BH176" s="146">
        <f>IF(U176="zníž. prenesená",N176,0)</f>
        <v>0</v>
      </c>
      <c r="BI176" s="146">
        <f>IF(U176="nulová",N176,0)</f>
        <v>0</v>
      </c>
      <c r="BJ176" s="18" t="s">
        <v>78</v>
      </c>
      <c r="BK176" s="146">
        <f>ROUND(L176*K176,2)</f>
        <v>0</v>
      </c>
      <c r="BL176" s="18" t="s">
        <v>84</v>
      </c>
      <c r="BM176" s="18" t="s">
        <v>382</v>
      </c>
    </row>
    <row r="177" spans="2:65" s="9" customFormat="1" ht="29.85" customHeight="1">
      <c r="B177" s="126"/>
      <c r="C177" s="127"/>
      <c r="D177" s="136" t="s">
        <v>110</v>
      </c>
      <c r="E177" s="136"/>
      <c r="F177" s="136"/>
      <c r="G177" s="136"/>
      <c r="H177" s="136"/>
      <c r="I177" s="136"/>
      <c r="J177" s="136"/>
      <c r="K177" s="136"/>
      <c r="L177" s="136"/>
      <c r="M177" s="136"/>
      <c r="N177" s="200">
        <f>BK177</f>
        <v>0</v>
      </c>
      <c r="O177" s="201"/>
      <c r="P177" s="201"/>
      <c r="Q177" s="201"/>
      <c r="R177" s="129"/>
      <c r="T177" s="130"/>
      <c r="U177" s="127"/>
      <c r="V177" s="127"/>
      <c r="W177" s="131">
        <f>SUM(W178:W182)</f>
        <v>3.7580400000000003</v>
      </c>
      <c r="X177" s="127"/>
      <c r="Y177" s="131">
        <f>SUM(Y178:Y182)</f>
        <v>7.7690463499999991</v>
      </c>
      <c r="Z177" s="127"/>
      <c r="AA177" s="132">
        <f>SUM(AA178:AA182)</f>
        <v>0</v>
      </c>
      <c r="AR177" s="133" t="s">
        <v>75</v>
      </c>
      <c r="AT177" s="134" t="s">
        <v>68</v>
      </c>
      <c r="AU177" s="134" t="s">
        <v>75</v>
      </c>
      <c r="AY177" s="133" t="s">
        <v>136</v>
      </c>
      <c r="BK177" s="135">
        <f>SUM(BK178:BK182)</f>
        <v>0</v>
      </c>
    </row>
    <row r="178" spans="2:65" s="1" customFormat="1" ht="38.25" customHeight="1">
      <c r="B178" s="137"/>
      <c r="C178" s="138" t="s">
        <v>326</v>
      </c>
      <c r="D178" s="138" t="s">
        <v>137</v>
      </c>
      <c r="E178" s="139" t="s">
        <v>392</v>
      </c>
      <c r="F178" s="192" t="s">
        <v>393</v>
      </c>
      <c r="G178" s="192"/>
      <c r="H178" s="192"/>
      <c r="I178" s="192"/>
      <c r="J178" s="140" t="s">
        <v>140</v>
      </c>
      <c r="K178" s="141">
        <v>7.2270000000000003</v>
      </c>
      <c r="L178" s="193"/>
      <c r="M178" s="193"/>
      <c r="N178" s="193">
        <f>ROUND(L178*K178,2)</f>
        <v>0</v>
      </c>
      <c r="O178" s="193"/>
      <c r="P178" s="193"/>
      <c r="Q178" s="193"/>
      <c r="R178" s="142"/>
      <c r="T178" s="143" t="s">
        <v>5</v>
      </c>
      <c r="U178" s="40" t="s">
        <v>36</v>
      </c>
      <c r="V178" s="144">
        <v>0.25700000000000001</v>
      </c>
      <c r="W178" s="144">
        <f>V178*K178</f>
        <v>1.8573390000000001</v>
      </c>
      <c r="X178" s="144">
        <v>0</v>
      </c>
      <c r="Y178" s="144">
        <f>X178*K178</f>
        <v>0</v>
      </c>
      <c r="Z178" s="144">
        <v>0</v>
      </c>
      <c r="AA178" s="145">
        <f>Z178*K178</f>
        <v>0</v>
      </c>
      <c r="AR178" s="18" t="s">
        <v>84</v>
      </c>
      <c r="AT178" s="18" t="s">
        <v>137</v>
      </c>
      <c r="AU178" s="18" t="s">
        <v>78</v>
      </c>
      <c r="AY178" s="18" t="s">
        <v>136</v>
      </c>
      <c r="BE178" s="146">
        <f>IF(U178="základná",N178,0)</f>
        <v>0</v>
      </c>
      <c r="BF178" s="146">
        <f>IF(U178="znížená",N178,0)</f>
        <v>0</v>
      </c>
      <c r="BG178" s="146">
        <f>IF(U178="zákl. prenesená",N178,0)</f>
        <v>0</v>
      </c>
      <c r="BH178" s="146">
        <f>IF(U178="zníž. prenesená",N178,0)</f>
        <v>0</v>
      </c>
      <c r="BI178" s="146">
        <f>IF(U178="nulová",N178,0)</f>
        <v>0</v>
      </c>
      <c r="BJ178" s="18" t="s">
        <v>78</v>
      </c>
      <c r="BK178" s="146">
        <f>ROUND(L178*K178,2)</f>
        <v>0</v>
      </c>
      <c r="BL178" s="18" t="s">
        <v>84</v>
      </c>
      <c r="BM178" s="18" t="s">
        <v>394</v>
      </c>
    </row>
    <row r="179" spans="2:65" s="1" customFormat="1" ht="16.5" customHeight="1">
      <c r="B179" s="137"/>
      <c r="C179" s="147" t="s">
        <v>330</v>
      </c>
      <c r="D179" s="147" t="s">
        <v>219</v>
      </c>
      <c r="E179" s="148" t="s">
        <v>396</v>
      </c>
      <c r="F179" s="206" t="s">
        <v>397</v>
      </c>
      <c r="G179" s="206"/>
      <c r="H179" s="206"/>
      <c r="I179" s="206"/>
      <c r="J179" s="149" t="s">
        <v>222</v>
      </c>
      <c r="K179" s="150">
        <v>3.0350000000000001</v>
      </c>
      <c r="L179" s="207"/>
      <c r="M179" s="207"/>
      <c r="N179" s="207">
        <f>ROUND(L179*K179,2)</f>
        <v>0</v>
      </c>
      <c r="O179" s="193"/>
      <c r="P179" s="193"/>
      <c r="Q179" s="193"/>
      <c r="R179" s="142"/>
      <c r="T179" s="143" t="s">
        <v>5</v>
      </c>
      <c r="U179" s="40" t="s">
        <v>36</v>
      </c>
      <c r="V179" s="144">
        <v>0</v>
      </c>
      <c r="W179" s="144">
        <f>V179*K179</f>
        <v>0</v>
      </c>
      <c r="X179" s="144">
        <v>1</v>
      </c>
      <c r="Y179" s="144">
        <f>X179*K179</f>
        <v>3.0350000000000001</v>
      </c>
      <c r="Z179" s="144">
        <v>0</v>
      </c>
      <c r="AA179" s="145">
        <f>Z179*K179</f>
        <v>0</v>
      </c>
      <c r="AR179" s="18" t="s">
        <v>166</v>
      </c>
      <c r="AT179" s="18" t="s">
        <v>219</v>
      </c>
      <c r="AU179" s="18" t="s">
        <v>78</v>
      </c>
      <c r="AY179" s="18" t="s">
        <v>136</v>
      </c>
      <c r="BE179" s="146">
        <f>IF(U179="základná",N179,0)</f>
        <v>0</v>
      </c>
      <c r="BF179" s="146">
        <f>IF(U179="znížená",N179,0)</f>
        <v>0</v>
      </c>
      <c r="BG179" s="146">
        <f>IF(U179="zákl. prenesená",N179,0)</f>
        <v>0</v>
      </c>
      <c r="BH179" s="146">
        <f>IF(U179="zníž. prenesená",N179,0)</f>
        <v>0</v>
      </c>
      <c r="BI179" s="146">
        <f>IF(U179="nulová",N179,0)</f>
        <v>0</v>
      </c>
      <c r="BJ179" s="18" t="s">
        <v>78</v>
      </c>
      <c r="BK179" s="146">
        <f>ROUND(L179*K179,2)</f>
        <v>0</v>
      </c>
      <c r="BL179" s="18" t="s">
        <v>84</v>
      </c>
      <c r="BM179" s="18" t="s">
        <v>398</v>
      </c>
    </row>
    <row r="180" spans="2:65" s="1" customFormat="1" ht="25.5" customHeight="1">
      <c r="B180" s="137"/>
      <c r="C180" s="138" t="s">
        <v>335</v>
      </c>
      <c r="D180" s="138" t="s">
        <v>137</v>
      </c>
      <c r="E180" s="139" t="s">
        <v>400</v>
      </c>
      <c r="F180" s="192" t="s">
        <v>401</v>
      </c>
      <c r="G180" s="192"/>
      <c r="H180" s="192"/>
      <c r="I180" s="192"/>
      <c r="J180" s="140" t="s">
        <v>140</v>
      </c>
      <c r="K180" s="141">
        <v>7.2270000000000003</v>
      </c>
      <c r="L180" s="193"/>
      <c r="M180" s="193"/>
      <c r="N180" s="193">
        <f>ROUND(L180*K180,2)</f>
        <v>0</v>
      </c>
      <c r="O180" s="193"/>
      <c r="P180" s="193"/>
      <c r="Q180" s="193"/>
      <c r="R180" s="142"/>
      <c r="T180" s="143" t="s">
        <v>5</v>
      </c>
      <c r="U180" s="40" t="s">
        <v>36</v>
      </c>
      <c r="V180" s="144">
        <v>0.17799999999999999</v>
      </c>
      <c r="W180" s="144">
        <f>V180*K180</f>
        <v>1.2864059999999999</v>
      </c>
      <c r="X180" s="144">
        <v>0.49865999999999999</v>
      </c>
      <c r="Y180" s="144">
        <f>X180*K180</f>
        <v>3.6038158199999999</v>
      </c>
      <c r="Z180" s="144">
        <v>0</v>
      </c>
      <c r="AA180" s="145">
        <f>Z180*K180</f>
        <v>0</v>
      </c>
      <c r="AR180" s="18" t="s">
        <v>84</v>
      </c>
      <c r="AT180" s="18" t="s">
        <v>137</v>
      </c>
      <c r="AU180" s="18" t="s">
        <v>78</v>
      </c>
      <c r="AY180" s="18" t="s">
        <v>136</v>
      </c>
      <c r="BE180" s="146">
        <f>IF(U180="základná",N180,0)</f>
        <v>0</v>
      </c>
      <c r="BF180" s="146">
        <f>IF(U180="znížená",N180,0)</f>
        <v>0</v>
      </c>
      <c r="BG180" s="146">
        <f>IF(U180="zákl. prenesená",N180,0)</f>
        <v>0</v>
      </c>
      <c r="BH180" s="146">
        <f>IF(U180="zníž. prenesená",N180,0)</f>
        <v>0</v>
      </c>
      <c r="BI180" s="146">
        <f>IF(U180="nulová",N180,0)</f>
        <v>0</v>
      </c>
      <c r="BJ180" s="18" t="s">
        <v>78</v>
      </c>
      <c r="BK180" s="146">
        <f>ROUND(L180*K180,2)</f>
        <v>0</v>
      </c>
      <c r="BL180" s="18" t="s">
        <v>84</v>
      </c>
      <c r="BM180" s="18" t="s">
        <v>402</v>
      </c>
    </row>
    <row r="181" spans="2:65" s="1" customFormat="1" ht="38.25" customHeight="1">
      <c r="B181" s="137"/>
      <c r="C181" s="138" t="s">
        <v>339</v>
      </c>
      <c r="D181" s="138" t="s">
        <v>137</v>
      </c>
      <c r="E181" s="139" t="s">
        <v>404</v>
      </c>
      <c r="F181" s="192" t="s">
        <v>405</v>
      </c>
      <c r="G181" s="192"/>
      <c r="H181" s="192"/>
      <c r="I181" s="192"/>
      <c r="J181" s="140" t="s">
        <v>140</v>
      </c>
      <c r="K181" s="141">
        <v>7.2270000000000003</v>
      </c>
      <c r="L181" s="193"/>
      <c r="M181" s="193"/>
      <c r="N181" s="193">
        <f>ROUND(L181*K181,2)</f>
        <v>0</v>
      </c>
      <c r="O181" s="193"/>
      <c r="P181" s="193"/>
      <c r="Q181" s="193"/>
      <c r="R181" s="142"/>
      <c r="T181" s="143" t="s">
        <v>5</v>
      </c>
      <c r="U181" s="40" t="s">
        <v>36</v>
      </c>
      <c r="V181" s="144">
        <v>2E-3</v>
      </c>
      <c r="W181" s="144">
        <f>V181*K181</f>
        <v>1.4454000000000002E-2</v>
      </c>
      <c r="X181" s="144">
        <v>8.0000000000000004E-4</v>
      </c>
      <c r="Y181" s="144">
        <f>X181*K181</f>
        <v>5.7816000000000005E-3</v>
      </c>
      <c r="Z181" s="144">
        <v>0</v>
      </c>
      <c r="AA181" s="145">
        <f>Z181*K181</f>
        <v>0</v>
      </c>
      <c r="AR181" s="18" t="s">
        <v>84</v>
      </c>
      <c r="AT181" s="18" t="s">
        <v>137</v>
      </c>
      <c r="AU181" s="18" t="s">
        <v>78</v>
      </c>
      <c r="AY181" s="18" t="s">
        <v>136</v>
      </c>
      <c r="BE181" s="146">
        <f>IF(U181="základná",N181,0)</f>
        <v>0</v>
      </c>
      <c r="BF181" s="146">
        <f>IF(U181="znížená",N181,0)</f>
        <v>0</v>
      </c>
      <c r="BG181" s="146">
        <f>IF(U181="zákl. prenesená",N181,0)</f>
        <v>0</v>
      </c>
      <c r="BH181" s="146">
        <f>IF(U181="zníž. prenesená",N181,0)</f>
        <v>0</v>
      </c>
      <c r="BI181" s="146">
        <f>IF(U181="nulová",N181,0)</f>
        <v>0</v>
      </c>
      <c r="BJ181" s="18" t="s">
        <v>78</v>
      </c>
      <c r="BK181" s="146">
        <f>ROUND(L181*K181,2)</f>
        <v>0</v>
      </c>
      <c r="BL181" s="18" t="s">
        <v>84</v>
      </c>
      <c r="BM181" s="18" t="s">
        <v>406</v>
      </c>
    </row>
    <row r="182" spans="2:65" s="1" customFormat="1" ht="38.25" customHeight="1">
      <c r="B182" s="137"/>
      <c r="C182" s="138" t="s">
        <v>343</v>
      </c>
      <c r="D182" s="138" t="s">
        <v>137</v>
      </c>
      <c r="E182" s="139" t="s">
        <v>408</v>
      </c>
      <c r="F182" s="192" t="s">
        <v>409</v>
      </c>
      <c r="G182" s="192"/>
      <c r="H182" s="192"/>
      <c r="I182" s="192"/>
      <c r="J182" s="140" t="s">
        <v>140</v>
      </c>
      <c r="K182" s="141">
        <v>7.2270000000000003</v>
      </c>
      <c r="L182" s="193"/>
      <c r="M182" s="193"/>
      <c r="N182" s="193">
        <f>ROUND(L182*K182,2)</f>
        <v>0</v>
      </c>
      <c r="O182" s="193"/>
      <c r="P182" s="193"/>
      <c r="Q182" s="193"/>
      <c r="R182" s="142"/>
      <c r="T182" s="143" t="s">
        <v>5</v>
      </c>
      <c r="U182" s="40" t="s">
        <v>36</v>
      </c>
      <c r="V182" s="144">
        <v>8.3000000000000004E-2</v>
      </c>
      <c r="W182" s="144">
        <f>V182*K182</f>
        <v>0.59984100000000007</v>
      </c>
      <c r="X182" s="144">
        <v>0.15559000000000001</v>
      </c>
      <c r="Y182" s="144">
        <f>X182*K182</f>
        <v>1.12444893</v>
      </c>
      <c r="Z182" s="144">
        <v>0</v>
      </c>
      <c r="AA182" s="145">
        <f>Z182*K182</f>
        <v>0</v>
      </c>
      <c r="AR182" s="18" t="s">
        <v>84</v>
      </c>
      <c r="AT182" s="18" t="s">
        <v>137</v>
      </c>
      <c r="AU182" s="18" t="s">
        <v>78</v>
      </c>
      <c r="AY182" s="18" t="s">
        <v>136</v>
      </c>
      <c r="BE182" s="146">
        <f>IF(U182="základná",N182,0)</f>
        <v>0</v>
      </c>
      <c r="BF182" s="146">
        <f>IF(U182="znížená",N182,0)</f>
        <v>0</v>
      </c>
      <c r="BG182" s="146">
        <f>IF(U182="zákl. prenesená",N182,0)</f>
        <v>0</v>
      </c>
      <c r="BH182" s="146">
        <f>IF(U182="zníž. prenesená",N182,0)</f>
        <v>0</v>
      </c>
      <c r="BI182" s="146">
        <f>IF(U182="nulová",N182,0)</f>
        <v>0</v>
      </c>
      <c r="BJ182" s="18" t="s">
        <v>78</v>
      </c>
      <c r="BK182" s="146">
        <f>ROUND(L182*K182,2)</f>
        <v>0</v>
      </c>
      <c r="BL182" s="18" t="s">
        <v>84</v>
      </c>
      <c r="BM182" s="18" t="s">
        <v>410</v>
      </c>
    </row>
    <row r="183" spans="2:65" s="9" customFormat="1" ht="29.85" customHeight="1">
      <c r="B183" s="126"/>
      <c r="C183" s="127"/>
      <c r="D183" s="136" t="s">
        <v>111</v>
      </c>
      <c r="E183" s="136"/>
      <c r="F183" s="136"/>
      <c r="G183" s="136"/>
      <c r="H183" s="136"/>
      <c r="I183" s="136"/>
      <c r="J183" s="136"/>
      <c r="K183" s="136"/>
      <c r="L183" s="136"/>
      <c r="M183" s="136"/>
      <c r="N183" s="200">
        <f>BK183</f>
        <v>0</v>
      </c>
      <c r="O183" s="201"/>
      <c r="P183" s="201"/>
      <c r="Q183" s="201"/>
      <c r="R183" s="129"/>
      <c r="T183" s="130"/>
      <c r="U183" s="127"/>
      <c r="V183" s="127"/>
      <c r="W183" s="131">
        <f>SUM(W184:W189)</f>
        <v>2.4060000000000001</v>
      </c>
      <c r="X183" s="127"/>
      <c r="Y183" s="131">
        <f>SUM(Y184:Y189)</f>
        <v>0.24627763999999999</v>
      </c>
      <c r="Z183" s="127"/>
      <c r="AA183" s="132">
        <f>SUM(AA184:AA189)</f>
        <v>0</v>
      </c>
      <c r="AR183" s="133" t="s">
        <v>75</v>
      </c>
      <c r="AT183" s="134" t="s">
        <v>68</v>
      </c>
      <c r="AU183" s="134" t="s">
        <v>75</v>
      </c>
      <c r="AY183" s="133" t="s">
        <v>136</v>
      </c>
      <c r="BK183" s="135">
        <f>SUM(BK184:BK189)</f>
        <v>0</v>
      </c>
    </row>
    <row r="184" spans="2:65" s="1" customFormat="1" ht="25.5" customHeight="1">
      <c r="B184" s="137"/>
      <c r="C184" s="138" t="s">
        <v>347</v>
      </c>
      <c r="D184" s="138" t="s">
        <v>137</v>
      </c>
      <c r="E184" s="139" t="s">
        <v>412</v>
      </c>
      <c r="F184" s="192" t="s">
        <v>413</v>
      </c>
      <c r="G184" s="192"/>
      <c r="H184" s="192"/>
      <c r="I184" s="192"/>
      <c r="J184" s="140" t="s">
        <v>147</v>
      </c>
      <c r="K184" s="141">
        <v>11</v>
      </c>
      <c r="L184" s="193"/>
      <c r="M184" s="193"/>
      <c r="N184" s="193">
        <f t="shared" ref="N184:N189" si="10">ROUND(L184*K184,2)</f>
        <v>0</v>
      </c>
      <c r="O184" s="193"/>
      <c r="P184" s="193"/>
      <c r="Q184" s="193"/>
      <c r="R184" s="142"/>
      <c r="T184" s="143" t="s">
        <v>5</v>
      </c>
      <c r="U184" s="40" t="s">
        <v>36</v>
      </c>
      <c r="V184" s="144">
        <v>4.5999999999999999E-2</v>
      </c>
      <c r="W184" s="144">
        <f t="shared" ref="W184:W189" si="11">V184*K184</f>
        <v>0.50600000000000001</v>
      </c>
      <c r="X184" s="144">
        <v>1.0000000000000001E-5</v>
      </c>
      <c r="Y184" s="144">
        <f t="shared" ref="Y184:Y189" si="12">X184*K184</f>
        <v>1.1E-4</v>
      </c>
      <c r="Z184" s="144">
        <v>0</v>
      </c>
      <c r="AA184" s="145">
        <f t="shared" ref="AA184:AA189" si="13">Z184*K184</f>
        <v>0</v>
      </c>
      <c r="AR184" s="18" t="s">
        <v>84</v>
      </c>
      <c r="AT184" s="18" t="s">
        <v>137</v>
      </c>
      <c r="AU184" s="18" t="s">
        <v>78</v>
      </c>
      <c r="AY184" s="18" t="s">
        <v>136</v>
      </c>
      <c r="BE184" s="146">
        <f t="shared" ref="BE184:BE189" si="14">IF(U184="základná",N184,0)</f>
        <v>0</v>
      </c>
      <c r="BF184" s="146">
        <f t="shared" ref="BF184:BF189" si="15">IF(U184="znížená",N184,0)</f>
        <v>0</v>
      </c>
      <c r="BG184" s="146">
        <f t="shared" ref="BG184:BG189" si="16">IF(U184="zákl. prenesená",N184,0)</f>
        <v>0</v>
      </c>
      <c r="BH184" s="146">
        <f t="shared" ref="BH184:BH189" si="17">IF(U184="zníž. prenesená",N184,0)</f>
        <v>0</v>
      </c>
      <c r="BI184" s="146">
        <f t="shared" ref="BI184:BI189" si="18">IF(U184="nulová",N184,0)</f>
        <v>0</v>
      </c>
      <c r="BJ184" s="18" t="s">
        <v>78</v>
      </c>
      <c r="BK184" s="146">
        <f t="shared" ref="BK184:BK189" si="19">ROUND(L184*K184,2)</f>
        <v>0</v>
      </c>
      <c r="BL184" s="18" t="s">
        <v>84</v>
      </c>
      <c r="BM184" s="18" t="s">
        <v>414</v>
      </c>
    </row>
    <row r="185" spans="2:65" s="1" customFormat="1" ht="25.5" customHeight="1">
      <c r="B185" s="137"/>
      <c r="C185" s="147" t="s">
        <v>351</v>
      </c>
      <c r="D185" s="147" t="s">
        <v>219</v>
      </c>
      <c r="E185" s="148" t="s">
        <v>416</v>
      </c>
      <c r="F185" s="206" t="s">
        <v>417</v>
      </c>
      <c r="G185" s="206"/>
      <c r="H185" s="206"/>
      <c r="I185" s="206"/>
      <c r="J185" s="149" t="s">
        <v>284</v>
      </c>
      <c r="K185" s="150">
        <v>2.2919999999999998</v>
      </c>
      <c r="L185" s="207"/>
      <c r="M185" s="207"/>
      <c r="N185" s="207">
        <f t="shared" si="10"/>
        <v>0</v>
      </c>
      <c r="O185" s="193"/>
      <c r="P185" s="193"/>
      <c r="Q185" s="193"/>
      <c r="R185" s="142"/>
      <c r="T185" s="143" t="s">
        <v>5</v>
      </c>
      <c r="U185" s="40" t="s">
        <v>36</v>
      </c>
      <c r="V185" s="144">
        <v>0</v>
      </c>
      <c r="W185" s="144">
        <f t="shared" si="11"/>
        <v>0</v>
      </c>
      <c r="X185" s="144">
        <v>1.6670000000000001E-2</v>
      </c>
      <c r="Y185" s="144">
        <f t="shared" si="12"/>
        <v>3.8207640000000001E-2</v>
      </c>
      <c r="Z185" s="144">
        <v>0</v>
      </c>
      <c r="AA185" s="145">
        <f t="shared" si="13"/>
        <v>0</v>
      </c>
      <c r="AR185" s="18" t="s">
        <v>166</v>
      </c>
      <c r="AT185" s="18" t="s">
        <v>219</v>
      </c>
      <c r="AU185" s="18" t="s">
        <v>78</v>
      </c>
      <c r="AY185" s="18" t="s">
        <v>136</v>
      </c>
      <c r="BE185" s="146">
        <f t="shared" si="14"/>
        <v>0</v>
      </c>
      <c r="BF185" s="146">
        <f t="shared" si="15"/>
        <v>0</v>
      </c>
      <c r="BG185" s="146">
        <f t="shared" si="16"/>
        <v>0</v>
      </c>
      <c r="BH185" s="146">
        <f t="shared" si="17"/>
        <v>0</v>
      </c>
      <c r="BI185" s="146">
        <f t="shared" si="18"/>
        <v>0</v>
      </c>
      <c r="BJ185" s="18" t="s">
        <v>78</v>
      </c>
      <c r="BK185" s="146">
        <f t="shared" si="19"/>
        <v>0</v>
      </c>
      <c r="BL185" s="18" t="s">
        <v>84</v>
      </c>
      <c r="BM185" s="18" t="s">
        <v>418</v>
      </c>
    </row>
    <row r="186" spans="2:65" s="1" customFormat="1" ht="16.5" customHeight="1">
      <c r="B186" s="137"/>
      <c r="C186" s="138" t="s">
        <v>355</v>
      </c>
      <c r="D186" s="138" t="s">
        <v>137</v>
      </c>
      <c r="E186" s="139" t="s">
        <v>420</v>
      </c>
      <c r="F186" s="192" t="s">
        <v>421</v>
      </c>
      <c r="G186" s="192"/>
      <c r="H186" s="192"/>
      <c r="I186" s="192"/>
      <c r="J186" s="140" t="s">
        <v>284</v>
      </c>
      <c r="K186" s="141">
        <v>3</v>
      </c>
      <c r="L186" s="193"/>
      <c r="M186" s="193"/>
      <c r="N186" s="193">
        <f t="shared" si="10"/>
        <v>0</v>
      </c>
      <c r="O186" s="193"/>
      <c r="P186" s="193"/>
      <c r="Q186" s="193"/>
      <c r="R186" s="142"/>
      <c r="T186" s="143" t="s">
        <v>5</v>
      </c>
      <c r="U186" s="40" t="s">
        <v>36</v>
      </c>
      <c r="V186" s="144">
        <v>0.23</v>
      </c>
      <c r="W186" s="144">
        <f t="shared" si="11"/>
        <v>0.69000000000000006</v>
      </c>
      <c r="X186" s="144">
        <v>5.0000000000000002E-5</v>
      </c>
      <c r="Y186" s="144">
        <f t="shared" si="12"/>
        <v>1.5000000000000001E-4</v>
      </c>
      <c r="Z186" s="144">
        <v>0</v>
      </c>
      <c r="AA186" s="145">
        <f t="shared" si="13"/>
        <v>0</v>
      </c>
      <c r="AR186" s="18" t="s">
        <v>84</v>
      </c>
      <c r="AT186" s="18" t="s">
        <v>137</v>
      </c>
      <c r="AU186" s="18" t="s">
        <v>78</v>
      </c>
      <c r="AY186" s="18" t="s">
        <v>136</v>
      </c>
      <c r="BE186" s="146">
        <f t="shared" si="14"/>
        <v>0</v>
      </c>
      <c r="BF186" s="146">
        <f t="shared" si="15"/>
        <v>0</v>
      </c>
      <c r="BG186" s="146">
        <f t="shared" si="16"/>
        <v>0</v>
      </c>
      <c r="BH186" s="146">
        <f t="shared" si="17"/>
        <v>0</v>
      </c>
      <c r="BI186" s="146">
        <f t="shared" si="18"/>
        <v>0</v>
      </c>
      <c r="BJ186" s="18" t="s">
        <v>78</v>
      </c>
      <c r="BK186" s="146">
        <f t="shared" si="19"/>
        <v>0</v>
      </c>
      <c r="BL186" s="18" t="s">
        <v>84</v>
      </c>
      <c r="BM186" s="18" t="s">
        <v>422</v>
      </c>
    </row>
    <row r="187" spans="2:65" s="1" customFormat="1" ht="25.5" customHeight="1">
      <c r="B187" s="137"/>
      <c r="C187" s="147" t="s">
        <v>359</v>
      </c>
      <c r="D187" s="147" t="s">
        <v>219</v>
      </c>
      <c r="E187" s="148" t="s">
        <v>424</v>
      </c>
      <c r="F187" s="206" t="s">
        <v>425</v>
      </c>
      <c r="G187" s="206"/>
      <c r="H187" s="206"/>
      <c r="I187" s="206"/>
      <c r="J187" s="149" t="s">
        <v>284</v>
      </c>
      <c r="K187" s="150">
        <v>3</v>
      </c>
      <c r="L187" s="207"/>
      <c r="M187" s="207"/>
      <c r="N187" s="207">
        <f t="shared" si="10"/>
        <v>0</v>
      </c>
      <c r="O187" s="193"/>
      <c r="P187" s="193"/>
      <c r="Q187" s="193"/>
      <c r="R187" s="142"/>
      <c r="T187" s="143" t="s">
        <v>5</v>
      </c>
      <c r="U187" s="40" t="s">
        <v>36</v>
      </c>
      <c r="V187" s="144">
        <v>0</v>
      </c>
      <c r="W187" s="144">
        <f t="shared" si="11"/>
        <v>0</v>
      </c>
      <c r="X187" s="144">
        <v>8.4999999999999995E-4</v>
      </c>
      <c r="Y187" s="144">
        <f t="shared" si="12"/>
        <v>2.5499999999999997E-3</v>
      </c>
      <c r="Z187" s="144">
        <v>0</v>
      </c>
      <c r="AA187" s="145">
        <f t="shared" si="13"/>
        <v>0</v>
      </c>
      <c r="AR187" s="18" t="s">
        <v>166</v>
      </c>
      <c r="AT187" s="18" t="s">
        <v>219</v>
      </c>
      <c r="AU187" s="18" t="s">
        <v>78</v>
      </c>
      <c r="AY187" s="18" t="s">
        <v>136</v>
      </c>
      <c r="BE187" s="146">
        <f t="shared" si="14"/>
        <v>0</v>
      </c>
      <c r="BF187" s="146">
        <f t="shared" si="15"/>
        <v>0</v>
      </c>
      <c r="BG187" s="146">
        <f t="shared" si="16"/>
        <v>0</v>
      </c>
      <c r="BH187" s="146">
        <f t="shared" si="17"/>
        <v>0</v>
      </c>
      <c r="BI187" s="146">
        <f t="shared" si="18"/>
        <v>0</v>
      </c>
      <c r="BJ187" s="18" t="s">
        <v>78</v>
      </c>
      <c r="BK187" s="146">
        <f t="shared" si="19"/>
        <v>0</v>
      </c>
      <c r="BL187" s="18" t="s">
        <v>84</v>
      </c>
      <c r="BM187" s="18" t="s">
        <v>426</v>
      </c>
    </row>
    <row r="188" spans="2:65" s="1" customFormat="1" ht="16.5" customHeight="1">
      <c r="B188" s="137"/>
      <c r="C188" s="138" t="s">
        <v>363</v>
      </c>
      <c r="D188" s="138" t="s">
        <v>137</v>
      </c>
      <c r="E188" s="139" t="s">
        <v>428</v>
      </c>
      <c r="F188" s="192" t="s">
        <v>429</v>
      </c>
      <c r="G188" s="192"/>
      <c r="H188" s="192"/>
      <c r="I188" s="192"/>
      <c r="J188" s="140" t="s">
        <v>147</v>
      </c>
      <c r="K188" s="141">
        <v>11</v>
      </c>
      <c r="L188" s="193"/>
      <c r="M188" s="193"/>
      <c r="N188" s="193">
        <f t="shared" si="10"/>
        <v>0</v>
      </c>
      <c r="O188" s="193"/>
      <c r="P188" s="193"/>
      <c r="Q188" s="193"/>
      <c r="R188" s="142"/>
      <c r="T188" s="143" t="s">
        <v>5</v>
      </c>
      <c r="U188" s="40" t="s">
        <v>36</v>
      </c>
      <c r="V188" s="144">
        <v>5.7000000000000002E-2</v>
      </c>
      <c r="W188" s="144">
        <f t="shared" si="11"/>
        <v>0.627</v>
      </c>
      <c r="X188" s="144">
        <v>1.856E-2</v>
      </c>
      <c r="Y188" s="144">
        <f t="shared" si="12"/>
        <v>0.20416000000000001</v>
      </c>
      <c r="Z188" s="144">
        <v>0</v>
      </c>
      <c r="AA188" s="145">
        <f t="shared" si="13"/>
        <v>0</v>
      </c>
      <c r="AR188" s="18" t="s">
        <v>84</v>
      </c>
      <c r="AT188" s="18" t="s">
        <v>137</v>
      </c>
      <c r="AU188" s="18" t="s">
        <v>78</v>
      </c>
      <c r="AY188" s="18" t="s">
        <v>136</v>
      </c>
      <c r="BE188" s="146">
        <f t="shared" si="14"/>
        <v>0</v>
      </c>
      <c r="BF188" s="146">
        <f t="shared" si="15"/>
        <v>0</v>
      </c>
      <c r="BG188" s="146">
        <f t="shared" si="16"/>
        <v>0</v>
      </c>
      <c r="BH188" s="146">
        <f t="shared" si="17"/>
        <v>0</v>
      </c>
      <c r="BI188" s="146">
        <f t="shared" si="18"/>
        <v>0</v>
      </c>
      <c r="BJ188" s="18" t="s">
        <v>78</v>
      </c>
      <c r="BK188" s="146">
        <f t="shared" si="19"/>
        <v>0</v>
      </c>
      <c r="BL188" s="18" t="s">
        <v>84</v>
      </c>
      <c r="BM188" s="18" t="s">
        <v>430</v>
      </c>
    </row>
    <row r="189" spans="2:65" s="1" customFormat="1" ht="25.5" customHeight="1">
      <c r="B189" s="137"/>
      <c r="C189" s="138" t="s">
        <v>367</v>
      </c>
      <c r="D189" s="138" t="s">
        <v>137</v>
      </c>
      <c r="E189" s="139" t="s">
        <v>432</v>
      </c>
      <c r="F189" s="192" t="s">
        <v>433</v>
      </c>
      <c r="G189" s="192"/>
      <c r="H189" s="192"/>
      <c r="I189" s="192"/>
      <c r="J189" s="140" t="s">
        <v>147</v>
      </c>
      <c r="K189" s="141">
        <v>11</v>
      </c>
      <c r="L189" s="193"/>
      <c r="M189" s="193"/>
      <c r="N189" s="193">
        <f t="shared" si="10"/>
        <v>0</v>
      </c>
      <c r="O189" s="193"/>
      <c r="P189" s="193"/>
      <c r="Q189" s="193"/>
      <c r="R189" s="142"/>
      <c r="T189" s="143" t="s">
        <v>5</v>
      </c>
      <c r="U189" s="40" t="s">
        <v>36</v>
      </c>
      <c r="V189" s="144">
        <v>5.2999999999999999E-2</v>
      </c>
      <c r="W189" s="144">
        <f t="shared" si="11"/>
        <v>0.58299999999999996</v>
      </c>
      <c r="X189" s="144">
        <v>1E-4</v>
      </c>
      <c r="Y189" s="144">
        <f t="shared" si="12"/>
        <v>1.1000000000000001E-3</v>
      </c>
      <c r="Z189" s="144">
        <v>0</v>
      </c>
      <c r="AA189" s="145">
        <f t="shared" si="13"/>
        <v>0</v>
      </c>
      <c r="AR189" s="18" t="s">
        <v>84</v>
      </c>
      <c r="AT189" s="18" t="s">
        <v>137</v>
      </c>
      <c r="AU189" s="18" t="s">
        <v>78</v>
      </c>
      <c r="AY189" s="18" t="s">
        <v>136</v>
      </c>
      <c r="BE189" s="146">
        <f t="shared" si="14"/>
        <v>0</v>
      </c>
      <c r="BF189" s="146">
        <f t="shared" si="15"/>
        <v>0</v>
      </c>
      <c r="BG189" s="146">
        <f t="shared" si="16"/>
        <v>0</v>
      </c>
      <c r="BH189" s="146">
        <f t="shared" si="17"/>
        <v>0</v>
      </c>
      <c r="BI189" s="146">
        <f t="shared" si="18"/>
        <v>0</v>
      </c>
      <c r="BJ189" s="18" t="s">
        <v>78</v>
      </c>
      <c r="BK189" s="146">
        <f t="shared" si="19"/>
        <v>0</v>
      </c>
      <c r="BL189" s="18" t="s">
        <v>84</v>
      </c>
      <c r="BM189" s="18" t="s">
        <v>434</v>
      </c>
    </row>
    <row r="190" spans="2:65" s="9" customFormat="1" ht="29.85" customHeight="1">
      <c r="B190" s="126"/>
      <c r="C190" s="127"/>
      <c r="D190" s="136" t="s">
        <v>112</v>
      </c>
      <c r="E190" s="136"/>
      <c r="F190" s="136"/>
      <c r="G190" s="136"/>
      <c r="H190" s="136"/>
      <c r="I190" s="136"/>
      <c r="J190" s="136"/>
      <c r="K190" s="136"/>
      <c r="L190" s="136"/>
      <c r="M190" s="136"/>
      <c r="N190" s="200">
        <f>BK190</f>
        <v>0</v>
      </c>
      <c r="O190" s="201"/>
      <c r="P190" s="201"/>
      <c r="Q190" s="201"/>
      <c r="R190" s="129"/>
      <c r="T190" s="130"/>
      <c r="U190" s="127"/>
      <c r="V190" s="127"/>
      <c r="W190" s="131">
        <f>SUM(W191:W200)</f>
        <v>32.916532000000004</v>
      </c>
      <c r="X190" s="127"/>
      <c r="Y190" s="131">
        <f>SUM(Y191:Y200)</f>
        <v>1.9692067600000001</v>
      </c>
      <c r="Z190" s="127"/>
      <c r="AA190" s="132">
        <f>SUM(AA191:AA200)</f>
        <v>0</v>
      </c>
      <c r="AR190" s="133" t="s">
        <v>75</v>
      </c>
      <c r="AT190" s="134" t="s">
        <v>68</v>
      </c>
      <c r="AU190" s="134" t="s">
        <v>75</v>
      </c>
      <c r="AY190" s="133" t="s">
        <v>136</v>
      </c>
      <c r="BK190" s="135">
        <f>SUM(BK191:BK200)</f>
        <v>0</v>
      </c>
    </row>
    <row r="191" spans="2:65" s="1" customFormat="1" ht="38.25" customHeight="1">
      <c r="B191" s="137"/>
      <c r="C191" s="138" t="s">
        <v>371</v>
      </c>
      <c r="D191" s="138" t="s">
        <v>137</v>
      </c>
      <c r="E191" s="139" t="s">
        <v>436</v>
      </c>
      <c r="F191" s="192" t="s">
        <v>437</v>
      </c>
      <c r="G191" s="192"/>
      <c r="H191" s="192"/>
      <c r="I191" s="192"/>
      <c r="J191" s="140" t="s">
        <v>147</v>
      </c>
      <c r="K191" s="141">
        <v>1.1599999999999999</v>
      </c>
      <c r="L191" s="193"/>
      <c r="M191" s="193"/>
      <c r="N191" s="193">
        <f t="shared" ref="N191:N200" si="20">ROUND(L191*K191,2)</f>
        <v>0</v>
      </c>
      <c r="O191" s="193"/>
      <c r="P191" s="193"/>
      <c r="Q191" s="193"/>
      <c r="R191" s="142"/>
      <c r="T191" s="143" t="s">
        <v>5</v>
      </c>
      <c r="U191" s="40" t="s">
        <v>36</v>
      </c>
      <c r="V191" s="144">
        <v>0.13200000000000001</v>
      </c>
      <c r="W191" s="144">
        <f t="shared" ref="W191:W200" si="21">V191*K191</f>
        <v>0.15312000000000001</v>
      </c>
      <c r="X191" s="144">
        <v>9.8729999999999998E-2</v>
      </c>
      <c r="Y191" s="144">
        <f t="shared" ref="Y191:Y200" si="22">X191*K191</f>
        <v>0.11452679999999998</v>
      </c>
      <c r="Z191" s="144">
        <v>0</v>
      </c>
      <c r="AA191" s="145">
        <f t="shared" ref="AA191:AA200" si="23">Z191*K191</f>
        <v>0</v>
      </c>
      <c r="AR191" s="18" t="s">
        <v>84</v>
      </c>
      <c r="AT191" s="18" t="s">
        <v>137</v>
      </c>
      <c r="AU191" s="18" t="s">
        <v>78</v>
      </c>
      <c r="AY191" s="18" t="s">
        <v>136</v>
      </c>
      <c r="BE191" s="146">
        <f t="shared" ref="BE191:BE200" si="24">IF(U191="základná",N191,0)</f>
        <v>0</v>
      </c>
      <c r="BF191" s="146">
        <f t="shared" ref="BF191:BF200" si="25">IF(U191="znížená",N191,0)</f>
        <v>0</v>
      </c>
      <c r="BG191" s="146">
        <f t="shared" ref="BG191:BG200" si="26">IF(U191="zákl. prenesená",N191,0)</f>
        <v>0</v>
      </c>
      <c r="BH191" s="146">
        <f t="shared" ref="BH191:BH200" si="27">IF(U191="zníž. prenesená",N191,0)</f>
        <v>0</v>
      </c>
      <c r="BI191" s="146">
        <f t="shared" ref="BI191:BI200" si="28">IF(U191="nulová",N191,0)</f>
        <v>0</v>
      </c>
      <c r="BJ191" s="18" t="s">
        <v>78</v>
      </c>
      <c r="BK191" s="146">
        <f t="shared" ref="BK191:BK200" si="29">ROUND(L191*K191,2)</f>
        <v>0</v>
      </c>
      <c r="BL191" s="18" t="s">
        <v>84</v>
      </c>
      <c r="BM191" s="18" t="s">
        <v>438</v>
      </c>
    </row>
    <row r="192" spans="2:65" s="1" customFormat="1" ht="25.5" customHeight="1">
      <c r="B192" s="137"/>
      <c r="C192" s="147" t="s">
        <v>375</v>
      </c>
      <c r="D192" s="147" t="s">
        <v>219</v>
      </c>
      <c r="E192" s="148" t="s">
        <v>440</v>
      </c>
      <c r="F192" s="206" t="s">
        <v>441</v>
      </c>
      <c r="G192" s="206"/>
      <c r="H192" s="206"/>
      <c r="I192" s="206"/>
      <c r="J192" s="149" t="s">
        <v>284</v>
      </c>
      <c r="K192" s="150">
        <v>3</v>
      </c>
      <c r="L192" s="207"/>
      <c r="M192" s="207"/>
      <c r="N192" s="207">
        <f t="shared" si="20"/>
        <v>0</v>
      </c>
      <c r="O192" s="193"/>
      <c r="P192" s="193"/>
      <c r="Q192" s="193"/>
      <c r="R192" s="142"/>
      <c r="T192" s="143" t="s">
        <v>5</v>
      </c>
      <c r="U192" s="40" t="s">
        <v>36</v>
      </c>
      <c r="V192" s="144">
        <v>0</v>
      </c>
      <c r="W192" s="144">
        <f t="shared" si="21"/>
        <v>0</v>
      </c>
      <c r="X192" s="144">
        <v>1.15E-2</v>
      </c>
      <c r="Y192" s="144">
        <f t="shared" si="22"/>
        <v>3.4500000000000003E-2</v>
      </c>
      <c r="Z192" s="144">
        <v>0</v>
      </c>
      <c r="AA192" s="145">
        <f t="shared" si="23"/>
        <v>0</v>
      </c>
      <c r="AR192" s="18" t="s">
        <v>166</v>
      </c>
      <c r="AT192" s="18" t="s">
        <v>219</v>
      </c>
      <c r="AU192" s="18" t="s">
        <v>78</v>
      </c>
      <c r="AY192" s="18" t="s">
        <v>136</v>
      </c>
      <c r="BE192" s="146">
        <f t="shared" si="24"/>
        <v>0</v>
      </c>
      <c r="BF192" s="146">
        <f t="shared" si="25"/>
        <v>0</v>
      </c>
      <c r="BG192" s="146">
        <f t="shared" si="26"/>
        <v>0</v>
      </c>
      <c r="BH192" s="146">
        <f t="shared" si="27"/>
        <v>0</v>
      </c>
      <c r="BI192" s="146">
        <f t="shared" si="28"/>
        <v>0</v>
      </c>
      <c r="BJ192" s="18" t="s">
        <v>78</v>
      </c>
      <c r="BK192" s="146">
        <f t="shared" si="29"/>
        <v>0</v>
      </c>
      <c r="BL192" s="18" t="s">
        <v>84</v>
      </c>
      <c r="BM192" s="18" t="s">
        <v>442</v>
      </c>
    </row>
    <row r="193" spans="2:65" s="1" customFormat="1" ht="38.25" customHeight="1">
      <c r="B193" s="137"/>
      <c r="C193" s="138" t="s">
        <v>379</v>
      </c>
      <c r="D193" s="138" t="s">
        <v>137</v>
      </c>
      <c r="E193" s="139" t="s">
        <v>444</v>
      </c>
      <c r="F193" s="192" t="s">
        <v>445</v>
      </c>
      <c r="G193" s="192"/>
      <c r="H193" s="192"/>
      <c r="I193" s="192"/>
      <c r="J193" s="140" t="s">
        <v>169</v>
      </c>
      <c r="K193" s="141">
        <v>0.104</v>
      </c>
      <c r="L193" s="193"/>
      <c r="M193" s="193"/>
      <c r="N193" s="193">
        <f t="shared" si="20"/>
        <v>0</v>
      </c>
      <c r="O193" s="193"/>
      <c r="P193" s="193"/>
      <c r="Q193" s="193"/>
      <c r="R193" s="142"/>
      <c r="T193" s="143" t="s">
        <v>5</v>
      </c>
      <c r="U193" s="40" t="s">
        <v>36</v>
      </c>
      <c r="V193" s="144">
        <v>1.363</v>
      </c>
      <c r="W193" s="144">
        <f t="shared" si="21"/>
        <v>0.14175199999999999</v>
      </c>
      <c r="X193" s="144">
        <v>2.2010900000000002</v>
      </c>
      <c r="Y193" s="144">
        <f t="shared" si="22"/>
        <v>0.22891336000000001</v>
      </c>
      <c r="Z193" s="144">
        <v>0</v>
      </c>
      <c r="AA193" s="145">
        <f t="shared" si="23"/>
        <v>0</v>
      </c>
      <c r="AR193" s="18" t="s">
        <v>84</v>
      </c>
      <c r="AT193" s="18" t="s">
        <v>137</v>
      </c>
      <c r="AU193" s="18" t="s">
        <v>78</v>
      </c>
      <c r="AY193" s="18" t="s">
        <v>136</v>
      </c>
      <c r="BE193" s="146">
        <f t="shared" si="24"/>
        <v>0</v>
      </c>
      <c r="BF193" s="146">
        <f t="shared" si="25"/>
        <v>0</v>
      </c>
      <c r="BG193" s="146">
        <f t="shared" si="26"/>
        <v>0</v>
      </c>
      <c r="BH193" s="146">
        <f t="shared" si="27"/>
        <v>0</v>
      </c>
      <c r="BI193" s="146">
        <f t="shared" si="28"/>
        <v>0</v>
      </c>
      <c r="BJ193" s="18" t="s">
        <v>78</v>
      </c>
      <c r="BK193" s="146">
        <f t="shared" si="29"/>
        <v>0</v>
      </c>
      <c r="BL193" s="18" t="s">
        <v>84</v>
      </c>
      <c r="BM193" s="18" t="s">
        <v>446</v>
      </c>
    </row>
    <row r="194" spans="2:65" s="1" customFormat="1" ht="25.5" customHeight="1">
      <c r="B194" s="137"/>
      <c r="C194" s="138" t="s">
        <v>383</v>
      </c>
      <c r="D194" s="138" t="s">
        <v>137</v>
      </c>
      <c r="E194" s="139" t="s">
        <v>448</v>
      </c>
      <c r="F194" s="192" t="s">
        <v>449</v>
      </c>
      <c r="G194" s="192"/>
      <c r="H194" s="192"/>
      <c r="I194" s="192"/>
      <c r="J194" s="140" t="s">
        <v>147</v>
      </c>
      <c r="K194" s="141">
        <v>12.46</v>
      </c>
      <c r="L194" s="193"/>
      <c r="M194" s="193"/>
      <c r="N194" s="193">
        <f t="shared" si="20"/>
        <v>0</v>
      </c>
      <c r="O194" s="193"/>
      <c r="P194" s="193"/>
      <c r="Q194" s="193"/>
      <c r="R194" s="142"/>
      <c r="T194" s="143" t="s">
        <v>5</v>
      </c>
      <c r="U194" s="40" t="s">
        <v>36</v>
      </c>
      <c r="V194" s="144">
        <v>0.185</v>
      </c>
      <c r="W194" s="144">
        <f t="shared" si="21"/>
        <v>2.3050999999999999</v>
      </c>
      <c r="X194" s="144">
        <v>4.2520000000000002E-2</v>
      </c>
      <c r="Y194" s="144">
        <f t="shared" si="22"/>
        <v>0.52979920000000003</v>
      </c>
      <c r="Z194" s="144">
        <v>0</v>
      </c>
      <c r="AA194" s="145">
        <f t="shared" si="23"/>
        <v>0</v>
      </c>
      <c r="AR194" s="18" t="s">
        <v>84</v>
      </c>
      <c r="AT194" s="18" t="s">
        <v>137</v>
      </c>
      <c r="AU194" s="18" t="s">
        <v>78</v>
      </c>
      <c r="AY194" s="18" t="s">
        <v>136</v>
      </c>
      <c r="BE194" s="146">
        <f t="shared" si="24"/>
        <v>0</v>
      </c>
      <c r="BF194" s="146">
        <f t="shared" si="25"/>
        <v>0</v>
      </c>
      <c r="BG194" s="146">
        <f t="shared" si="26"/>
        <v>0</v>
      </c>
      <c r="BH194" s="146">
        <f t="shared" si="27"/>
        <v>0</v>
      </c>
      <c r="BI194" s="146">
        <f t="shared" si="28"/>
        <v>0</v>
      </c>
      <c r="BJ194" s="18" t="s">
        <v>78</v>
      </c>
      <c r="BK194" s="146">
        <f t="shared" si="29"/>
        <v>0</v>
      </c>
      <c r="BL194" s="18" t="s">
        <v>84</v>
      </c>
      <c r="BM194" s="18" t="s">
        <v>450</v>
      </c>
    </row>
    <row r="195" spans="2:65" s="1" customFormat="1" ht="25.5" customHeight="1">
      <c r="B195" s="137"/>
      <c r="C195" s="138" t="s">
        <v>387</v>
      </c>
      <c r="D195" s="138" t="s">
        <v>137</v>
      </c>
      <c r="E195" s="139" t="s">
        <v>452</v>
      </c>
      <c r="F195" s="192" t="s">
        <v>453</v>
      </c>
      <c r="G195" s="192"/>
      <c r="H195" s="192"/>
      <c r="I195" s="192"/>
      <c r="J195" s="140" t="s">
        <v>147</v>
      </c>
      <c r="K195" s="141">
        <v>12.46</v>
      </c>
      <c r="L195" s="193"/>
      <c r="M195" s="193"/>
      <c r="N195" s="193">
        <f t="shared" si="20"/>
        <v>0</v>
      </c>
      <c r="O195" s="193"/>
      <c r="P195" s="193"/>
      <c r="Q195" s="193"/>
      <c r="R195" s="142"/>
      <c r="T195" s="143" t="s">
        <v>5</v>
      </c>
      <c r="U195" s="40" t="s">
        <v>36</v>
      </c>
      <c r="V195" s="144">
        <v>0.47899999999999998</v>
      </c>
      <c r="W195" s="144">
        <f t="shared" si="21"/>
        <v>5.9683400000000004</v>
      </c>
      <c r="X195" s="144">
        <v>8.5190000000000002E-2</v>
      </c>
      <c r="Y195" s="144">
        <f t="shared" si="22"/>
        <v>1.0614674000000002</v>
      </c>
      <c r="Z195" s="144">
        <v>0</v>
      </c>
      <c r="AA195" s="145">
        <f t="shared" si="23"/>
        <v>0</v>
      </c>
      <c r="AR195" s="18" t="s">
        <v>84</v>
      </c>
      <c r="AT195" s="18" t="s">
        <v>137</v>
      </c>
      <c r="AU195" s="18" t="s">
        <v>78</v>
      </c>
      <c r="AY195" s="18" t="s">
        <v>136</v>
      </c>
      <c r="BE195" s="146">
        <f t="shared" si="24"/>
        <v>0</v>
      </c>
      <c r="BF195" s="146">
        <f t="shared" si="25"/>
        <v>0</v>
      </c>
      <c r="BG195" s="146">
        <f t="shared" si="26"/>
        <v>0</v>
      </c>
      <c r="BH195" s="146">
        <f t="shared" si="27"/>
        <v>0</v>
      </c>
      <c r="BI195" s="146">
        <f t="shared" si="28"/>
        <v>0</v>
      </c>
      <c r="BJ195" s="18" t="s">
        <v>78</v>
      </c>
      <c r="BK195" s="146">
        <f t="shared" si="29"/>
        <v>0</v>
      </c>
      <c r="BL195" s="18" t="s">
        <v>84</v>
      </c>
      <c r="BM195" s="18" t="s">
        <v>454</v>
      </c>
    </row>
    <row r="196" spans="2:65" s="1" customFormat="1" ht="38.25" customHeight="1">
      <c r="B196" s="137"/>
      <c r="C196" s="138" t="s">
        <v>391</v>
      </c>
      <c r="D196" s="138" t="s">
        <v>137</v>
      </c>
      <c r="E196" s="139" t="s">
        <v>465</v>
      </c>
      <c r="F196" s="192" t="s">
        <v>466</v>
      </c>
      <c r="G196" s="192"/>
      <c r="H196" s="192"/>
      <c r="I196" s="192"/>
      <c r="J196" s="140" t="s">
        <v>222</v>
      </c>
      <c r="K196" s="141">
        <v>10.124000000000001</v>
      </c>
      <c r="L196" s="193"/>
      <c r="M196" s="193"/>
      <c r="N196" s="193">
        <f t="shared" si="20"/>
        <v>0</v>
      </c>
      <c r="O196" s="193"/>
      <c r="P196" s="193"/>
      <c r="Q196" s="193"/>
      <c r="R196" s="142"/>
      <c r="T196" s="143" t="s">
        <v>5</v>
      </c>
      <c r="U196" s="40" t="s">
        <v>36</v>
      </c>
      <c r="V196" s="144">
        <v>0.88200000000000001</v>
      </c>
      <c r="W196" s="144">
        <f t="shared" si="21"/>
        <v>8.9293680000000002</v>
      </c>
      <c r="X196" s="144">
        <v>0</v>
      </c>
      <c r="Y196" s="144">
        <f t="shared" si="22"/>
        <v>0</v>
      </c>
      <c r="Z196" s="144">
        <v>0</v>
      </c>
      <c r="AA196" s="145">
        <f t="shared" si="23"/>
        <v>0</v>
      </c>
      <c r="AR196" s="18" t="s">
        <v>84</v>
      </c>
      <c r="AT196" s="18" t="s">
        <v>137</v>
      </c>
      <c r="AU196" s="18" t="s">
        <v>78</v>
      </c>
      <c r="AY196" s="18" t="s">
        <v>136</v>
      </c>
      <c r="BE196" s="146">
        <f t="shared" si="24"/>
        <v>0</v>
      </c>
      <c r="BF196" s="146">
        <f t="shared" si="25"/>
        <v>0</v>
      </c>
      <c r="BG196" s="146">
        <f t="shared" si="26"/>
        <v>0</v>
      </c>
      <c r="BH196" s="146">
        <f t="shared" si="27"/>
        <v>0</v>
      </c>
      <c r="BI196" s="146">
        <f t="shared" si="28"/>
        <v>0</v>
      </c>
      <c r="BJ196" s="18" t="s">
        <v>78</v>
      </c>
      <c r="BK196" s="146">
        <f t="shared" si="29"/>
        <v>0</v>
      </c>
      <c r="BL196" s="18" t="s">
        <v>84</v>
      </c>
      <c r="BM196" s="18" t="s">
        <v>467</v>
      </c>
    </row>
    <row r="197" spans="2:65" s="1" customFormat="1" ht="25.5" customHeight="1">
      <c r="B197" s="137"/>
      <c r="C197" s="138" t="s">
        <v>395</v>
      </c>
      <c r="D197" s="138" t="s">
        <v>137</v>
      </c>
      <c r="E197" s="139" t="s">
        <v>469</v>
      </c>
      <c r="F197" s="192" t="s">
        <v>470</v>
      </c>
      <c r="G197" s="192"/>
      <c r="H197" s="192"/>
      <c r="I197" s="192"/>
      <c r="J197" s="140" t="s">
        <v>222</v>
      </c>
      <c r="K197" s="141">
        <v>10.124000000000001</v>
      </c>
      <c r="L197" s="193"/>
      <c r="M197" s="193"/>
      <c r="N197" s="193">
        <f t="shared" si="20"/>
        <v>0</v>
      </c>
      <c r="O197" s="193"/>
      <c r="P197" s="193"/>
      <c r="Q197" s="193"/>
      <c r="R197" s="142"/>
      <c r="T197" s="143" t="s">
        <v>5</v>
      </c>
      <c r="U197" s="40" t="s">
        <v>36</v>
      </c>
      <c r="V197" s="144">
        <v>0.59799999999999998</v>
      </c>
      <c r="W197" s="144">
        <f t="shared" si="21"/>
        <v>6.0541520000000002</v>
      </c>
      <c r="X197" s="144">
        <v>0</v>
      </c>
      <c r="Y197" s="144">
        <f t="shared" si="22"/>
        <v>0</v>
      </c>
      <c r="Z197" s="144">
        <v>0</v>
      </c>
      <c r="AA197" s="145">
        <f t="shared" si="23"/>
        <v>0</v>
      </c>
      <c r="AR197" s="18" t="s">
        <v>84</v>
      </c>
      <c r="AT197" s="18" t="s">
        <v>137</v>
      </c>
      <c r="AU197" s="18" t="s">
        <v>78</v>
      </c>
      <c r="AY197" s="18" t="s">
        <v>136</v>
      </c>
      <c r="BE197" s="146">
        <f t="shared" si="24"/>
        <v>0</v>
      </c>
      <c r="BF197" s="146">
        <f t="shared" si="25"/>
        <v>0</v>
      </c>
      <c r="BG197" s="146">
        <f t="shared" si="26"/>
        <v>0</v>
      </c>
      <c r="BH197" s="146">
        <f t="shared" si="27"/>
        <v>0</v>
      </c>
      <c r="BI197" s="146">
        <f t="shared" si="28"/>
        <v>0</v>
      </c>
      <c r="BJ197" s="18" t="s">
        <v>78</v>
      </c>
      <c r="BK197" s="146">
        <f t="shared" si="29"/>
        <v>0</v>
      </c>
      <c r="BL197" s="18" t="s">
        <v>84</v>
      </c>
      <c r="BM197" s="18" t="s">
        <v>471</v>
      </c>
    </row>
    <row r="198" spans="2:65" s="1" customFormat="1" ht="25.5" customHeight="1">
      <c r="B198" s="137"/>
      <c r="C198" s="138" t="s">
        <v>399</v>
      </c>
      <c r="D198" s="138" t="s">
        <v>137</v>
      </c>
      <c r="E198" s="139" t="s">
        <v>473</v>
      </c>
      <c r="F198" s="192" t="s">
        <v>474</v>
      </c>
      <c r="G198" s="192"/>
      <c r="H198" s="192"/>
      <c r="I198" s="192"/>
      <c r="J198" s="140" t="s">
        <v>222</v>
      </c>
      <c r="K198" s="141">
        <v>50.62</v>
      </c>
      <c r="L198" s="193"/>
      <c r="M198" s="193"/>
      <c r="N198" s="193">
        <f t="shared" si="20"/>
        <v>0</v>
      </c>
      <c r="O198" s="193"/>
      <c r="P198" s="193"/>
      <c r="Q198" s="193"/>
      <c r="R198" s="142"/>
      <c r="T198" s="143" t="s">
        <v>5</v>
      </c>
      <c r="U198" s="40" t="s">
        <v>36</v>
      </c>
      <c r="V198" s="144">
        <v>7.0000000000000001E-3</v>
      </c>
      <c r="W198" s="144">
        <f t="shared" si="21"/>
        <v>0.35433999999999999</v>
      </c>
      <c r="X198" s="144">
        <v>0</v>
      </c>
      <c r="Y198" s="144">
        <f t="shared" si="22"/>
        <v>0</v>
      </c>
      <c r="Z198" s="144">
        <v>0</v>
      </c>
      <c r="AA198" s="145">
        <f t="shared" si="23"/>
        <v>0</v>
      </c>
      <c r="AR198" s="18" t="s">
        <v>84</v>
      </c>
      <c r="AT198" s="18" t="s">
        <v>137</v>
      </c>
      <c r="AU198" s="18" t="s">
        <v>78</v>
      </c>
      <c r="AY198" s="18" t="s">
        <v>136</v>
      </c>
      <c r="BE198" s="146">
        <f t="shared" si="24"/>
        <v>0</v>
      </c>
      <c r="BF198" s="146">
        <f t="shared" si="25"/>
        <v>0</v>
      </c>
      <c r="BG198" s="146">
        <f t="shared" si="26"/>
        <v>0</v>
      </c>
      <c r="BH198" s="146">
        <f t="shared" si="27"/>
        <v>0</v>
      </c>
      <c r="BI198" s="146">
        <f t="shared" si="28"/>
        <v>0</v>
      </c>
      <c r="BJ198" s="18" t="s">
        <v>78</v>
      </c>
      <c r="BK198" s="146">
        <f t="shared" si="29"/>
        <v>0</v>
      </c>
      <c r="BL198" s="18" t="s">
        <v>84</v>
      </c>
      <c r="BM198" s="18" t="s">
        <v>475</v>
      </c>
    </row>
    <row r="199" spans="2:65" s="1" customFormat="1" ht="25.5" customHeight="1">
      <c r="B199" s="137"/>
      <c r="C199" s="138" t="s">
        <v>403</v>
      </c>
      <c r="D199" s="138" t="s">
        <v>137</v>
      </c>
      <c r="E199" s="139" t="s">
        <v>477</v>
      </c>
      <c r="F199" s="192" t="s">
        <v>478</v>
      </c>
      <c r="G199" s="192"/>
      <c r="H199" s="192"/>
      <c r="I199" s="192"/>
      <c r="J199" s="140" t="s">
        <v>222</v>
      </c>
      <c r="K199" s="141">
        <v>10.124000000000001</v>
      </c>
      <c r="L199" s="193"/>
      <c r="M199" s="193"/>
      <c r="N199" s="193">
        <f t="shared" si="20"/>
        <v>0</v>
      </c>
      <c r="O199" s="193"/>
      <c r="P199" s="193"/>
      <c r="Q199" s="193"/>
      <c r="R199" s="142"/>
      <c r="T199" s="143" t="s">
        <v>5</v>
      </c>
      <c r="U199" s="40" t="s">
        <v>36</v>
      </c>
      <c r="V199" s="144">
        <v>0.89</v>
      </c>
      <c r="W199" s="144">
        <f t="shared" si="21"/>
        <v>9.0103600000000004</v>
      </c>
      <c r="X199" s="144">
        <v>0</v>
      </c>
      <c r="Y199" s="144">
        <f t="shared" si="22"/>
        <v>0</v>
      </c>
      <c r="Z199" s="144">
        <v>0</v>
      </c>
      <c r="AA199" s="145">
        <f t="shared" si="23"/>
        <v>0</v>
      </c>
      <c r="AR199" s="18" t="s">
        <v>84</v>
      </c>
      <c r="AT199" s="18" t="s">
        <v>137</v>
      </c>
      <c r="AU199" s="18" t="s">
        <v>78</v>
      </c>
      <c r="AY199" s="18" t="s">
        <v>136</v>
      </c>
      <c r="BE199" s="146">
        <f t="shared" si="24"/>
        <v>0</v>
      </c>
      <c r="BF199" s="146">
        <f t="shared" si="25"/>
        <v>0</v>
      </c>
      <c r="BG199" s="146">
        <f t="shared" si="26"/>
        <v>0</v>
      </c>
      <c r="BH199" s="146">
        <f t="shared" si="27"/>
        <v>0</v>
      </c>
      <c r="BI199" s="146">
        <f t="shared" si="28"/>
        <v>0</v>
      </c>
      <c r="BJ199" s="18" t="s">
        <v>78</v>
      </c>
      <c r="BK199" s="146">
        <f t="shared" si="29"/>
        <v>0</v>
      </c>
      <c r="BL199" s="18" t="s">
        <v>84</v>
      </c>
      <c r="BM199" s="18" t="s">
        <v>479</v>
      </c>
    </row>
    <row r="200" spans="2:65" s="1" customFormat="1" ht="25.5" customHeight="1">
      <c r="B200" s="137"/>
      <c r="C200" s="138" t="s">
        <v>407</v>
      </c>
      <c r="D200" s="138" t="s">
        <v>137</v>
      </c>
      <c r="E200" s="139" t="s">
        <v>481</v>
      </c>
      <c r="F200" s="192" t="s">
        <v>482</v>
      </c>
      <c r="G200" s="192"/>
      <c r="H200" s="192"/>
      <c r="I200" s="192"/>
      <c r="J200" s="140" t="s">
        <v>222</v>
      </c>
      <c r="K200" s="141">
        <v>10.124000000000001</v>
      </c>
      <c r="L200" s="193"/>
      <c r="M200" s="193"/>
      <c r="N200" s="193">
        <f t="shared" si="20"/>
        <v>0</v>
      </c>
      <c r="O200" s="193"/>
      <c r="P200" s="193"/>
      <c r="Q200" s="193"/>
      <c r="R200" s="142"/>
      <c r="T200" s="143" t="s">
        <v>5</v>
      </c>
      <c r="U200" s="40" t="s">
        <v>36</v>
      </c>
      <c r="V200" s="144">
        <v>0</v>
      </c>
      <c r="W200" s="144">
        <f t="shared" si="21"/>
        <v>0</v>
      </c>
      <c r="X200" s="144">
        <v>0</v>
      </c>
      <c r="Y200" s="144">
        <f t="shared" si="22"/>
        <v>0</v>
      </c>
      <c r="Z200" s="144">
        <v>0</v>
      </c>
      <c r="AA200" s="145">
        <f t="shared" si="23"/>
        <v>0</v>
      </c>
      <c r="AR200" s="18" t="s">
        <v>84</v>
      </c>
      <c r="AT200" s="18" t="s">
        <v>137</v>
      </c>
      <c r="AU200" s="18" t="s">
        <v>78</v>
      </c>
      <c r="AY200" s="18" t="s">
        <v>136</v>
      </c>
      <c r="BE200" s="146">
        <f t="shared" si="24"/>
        <v>0</v>
      </c>
      <c r="BF200" s="146">
        <f t="shared" si="25"/>
        <v>0</v>
      </c>
      <c r="BG200" s="146">
        <f t="shared" si="26"/>
        <v>0</v>
      </c>
      <c r="BH200" s="146">
        <f t="shared" si="27"/>
        <v>0</v>
      </c>
      <c r="BI200" s="146">
        <f t="shared" si="28"/>
        <v>0</v>
      </c>
      <c r="BJ200" s="18" t="s">
        <v>78</v>
      </c>
      <c r="BK200" s="146">
        <f t="shared" si="29"/>
        <v>0</v>
      </c>
      <c r="BL200" s="18" t="s">
        <v>84</v>
      </c>
      <c r="BM200" s="18" t="s">
        <v>483</v>
      </c>
    </row>
    <row r="201" spans="2:65" s="9" customFormat="1" ht="29.85" customHeight="1">
      <c r="B201" s="126"/>
      <c r="C201" s="127"/>
      <c r="D201" s="136" t="s">
        <v>113</v>
      </c>
      <c r="E201" s="136"/>
      <c r="F201" s="136"/>
      <c r="G201" s="136"/>
      <c r="H201" s="136"/>
      <c r="I201" s="136"/>
      <c r="J201" s="136"/>
      <c r="K201" s="136"/>
      <c r="L201" s="136"/>
      <c r="M201" s="136"/>
      <c r="N201" s="200">
        <f>BK201</f>
        <v>0</v>
      </c>
      <c r="O201" s="201"/>
      <c r="P201" s="201"/>
      <c r="Q201" s="201"/>
      <c r="R201" s="129"/>
      <c r="T201" s="130"/>
      <c r="U201" s="127"/>
      <c r="V201" s="127"/>
      <c r="W201" s="131">
        <f>W202</f>
        <v>58.542513</v>
      </c>
      <c r="X201" s="127"/>
      <c r="Y201" s="131">
        <f>Y202</f>
        <v>0</v>
      </c>
      <c r="Z201" s="127"/>
      <c r="AA201" s="132">
        <f>AA202</f>
        <v>0</v>
      </c>
      <c r="AR201" s="133" t="s">
        <v>75</v>
      </c>
      <c r="AT201" s="134" t="s">
        <v>68</v>
      </c>
      <c r="AU201" s="134" t="s">
        <v>75</v>
      </c>
      <c r="AY201" s="133" t="s">
        <v>136</v>
      </c>
      <c r="BK201" s="135">
        <f>BK202</f>
        <v>0</v>
      </c>
    </row>
    <row r="202" spans="2:65" s="1" customFormat="1" ht="38.25" customHeight="1">
      <c r="B202" s="137"/>
      <c r="C202" s="138" t="s">
        <v>411</v>
      </c>
      <c r="D202" s="138" t="s">
        <v>137</v>
      </c>
      <c r="E202" s="139" t="s">
        <v>485</v>
      </c>
      <c r="F202" s="192" t="s">
        <v>486</v>
      </c>
      <c r="G202" s="192"/>
      <c r="H202" s="192"/>
      <c r="I202" s="192"/>
      <c r="J202" s="140" t="s">
        <v>222</v>
      </c>
      <c r="K202" s="141">
        <v>45.417000000000002</v>
      </c>
      <c r="L202" s="193"/>
      <c r="M202" s="193"/>
      <c r="N202" s="193">
        <f>ROUND(L202*K202,2)</f>
        <v>0</v>
      </c>
      <c r="O202" s="193"/>
      <c r="P202" s="193"/>
      <c r="Q202" s="193"/>
      <c r="R202" s="142"/>
      <c r="T202" s="143" t="s">
        <v>5</v>
      </c>
      <c r="U202" s="40" t="s">
        <v>36</v>
      </c>
      <c r="V202" s="144">
        <v>1.2889999999999999</v>
      </c>
      <c r="W202" s="144">
        <f>V202*K202</f>
        <v>58.542513</v>
      </c>
      <c r="X202" s="144">
        <v>0</v>
      </c>
      <c r="Y202" s="144">
        <f>X202*K202</f>
        <v>0</v>
      </c>
      <c r="Z202" s="144">
        <v>0</v>
      </c>
      <c r="AA202" s="145">
        <f>Z202*K202</f>
        <v>0</v>
      </c>
      <c r="AR202" s="18" t="s">
        <v>84</v>
      </c>
      <c r="AT202" s="18" t="s">
        <v>137</v>
      </c>
      <c r="AU202" s="18" t="s">
        <v>78</v>
      </c>
      <c r="AY202" s="18" t="s">
        <v>136</v>
      </c>
      <c r="BE202" s="146">
        <f>IF(U202="základná",N202,0)</f>
        <v>0</v>
      </c>
      <c r="BF202" s="146">
        <f>IF(U202="znížená",N202,0)</f>
        <v>0</v>
      </c>
      <c r="BG202" s="146">
        <f>IF(U202="zákl. prenesená",N202,0)</f>
        <v>0</v>
      </c>
      <c r="BH202" s="146">
        <f>IF(U202="zníž. prenesená",N202,0)</f>
        <v>0</v>
      </c>
      <c r="BI202" s="146">
        <f>IF(U202="nulová",N202,0)</f>
        <v>0</v>
      </c>
      <c r="BJ202" s="18" t="s">
        <v>78</v>
      </c>
      <c r="BK202" s="146">
        <f>ROUND(L202*K202,2)</f>
        <v>0</v>
      </c>
      <c r="BL202" s="18" t="s">
        <v>84</v>
      </c>
      <c r="BM202" s="18" t="s">
        <v>487</v>
      </c>
    </row>
    <row r="203" spans="2:65" s="9" customFormat="1" ht="37.35" customHeight="1">
      <c r="B203" s="126"/>
      <c r="C203" s="127"/>
      <c r="D203" s="128" t="s">
        <v>114</v>
      </c>
      <c r="E203" s="128"/>
      <c r="F203" s="128"/>
      <c r="G203" s="128"/>
      <c r="H203" s="128"/>
      <c r="I203" s="128"/>
      <c r="J203" s="128"/>
      <c r="K203" s="128"/>
      <c r="L203" s="128"/>
      <c r="M203" s="128"/>
      <c r="N203" s="202">
        <f>BK203</f>
        <v>0</v>
      </c>
      <c r="O203" s="203"/>
      <c r="P203" s="203"/>
      <c r="Q203" s="203"/>
      <c r="R203" s="129"/>
      <c r="T203" s="130"/>
      <c r="U203" s="127"/>
      <c r="V203" s="127"/>
      <c r="W203" s="131">
        <f>W204+W208+W214+W222+W239</f>
        <v>81.232630500000013</v>
      </c>
      <c r="X203" s="127"/>
      <c r="Y203" s="131">
        <f>Y204+Y208+Y214+Y222+Y239</f>
        <v>0.46579835000000003</v>
      </c>
      <c r="Z203" s="127"/>
      <c r="AA203" s="132">
        <f>AA204+AA208+AA214+AA222+AA239</f>
        <v>1.4206025</v>
      </c>
      <c r="AR203" s="133" t="s">
        <v>78</v>
      </c>
      <c r="AT203" s="134" t="s">
        <v>68</v>
      </c>
      <c r="AU203" s="134" t="s">
        <v>69</v>
      </c>
      <c r="AY203" s="133" t="s">
        <v>136</v>
      </c>
      <c r="BK203" s="135">
        <f>BK204+BK208+BK214+BK222+BK239</f>
        <v>0</v>
      </c>
    </row>
    <row r="204" spans="2:65" s="9" customFormat="1" ht="19.899999999999999" customHeight="1">
      <c r="B204" s="126"/>
      <c r="C204" s="127"/>
      <c r="D204" s="136" t="s">
        <v>115</v>
      </c>
      <c r="E204" s="136"/>
      <c r="F204" s="136"/>
      <c r="G204" s="136"/>
      <c r="H204" s="136"/>
      <c r="I204" s="136"/>
      <c r="J204" s="136"/>
      <c r="K204" s="136"/>
      <c r="L204" s="136"/>
      <c r="M204" s="136"/>
      <c r="N204" s="198">
        <f>BK204</f>
        <v>0</v>
      </c>
      <c r="O204" s="199"/>
      <c r="P204" s="199"/>
      <c r="Q204" s="199"/>
      <c r="R204" s="129"/>
      <c r="T204" s="130"/>
      <c r="U204" s="127"/>
      <c r="V204" s="127"/>
      <c r="W204" s="131">
        <f>SUM(W205:W207)</f>
        <v>1.0927125000000002</v>
      </c>
      <c r="X204" s="127"/>
      <c r="Y204" s="131">
        <f>SUM(Y205:Y207)</f>
        <v>4.8343600000000002E-3</v>
      </c>
      <c r="Z204" s="127"/>
      <c r="AA204" s="132">
        <f>SUM(AA205:AA207)</f>
        <v>0</v>
      </c>
      <c r="AR204" s="133" t="s">
        <v>78</v>
      </c>
      <c r="AT204" s="134" t="s">
        <v>68</v>
      </c>
      <c r="AU204" s="134" t="s">
        <v>75</v>
      </c>
      <c r="AY204" s="133" t="s">
        <v>136</v>
      </c>
      <c r="BK204" s="135">
        <f>SUM(BK205:BK207)</f>
        <v>0</v>
      </c>
    </row>
    <row r="205" spans="2:65" s="1" customFormat="1" ht="25.5" customHeight="1">
      <c r="B205" s="137"/>
      <c r="C205" s="138" t="s">
        <v>415</v>
      </c>
      <c r="D205" s="138" t="s">
        <v>137</v>
      </c>
      <c r="E205" s="139" t="s">
        <v>623</v>
      </c>
      <c r="F205" s="192" t="s">
        <v>624</v>
      </c>
      <c r="G205" s="192"/>
      <c r="H205" s="192"/>
      <c r="I205" s="192"/>
      <c r="J205" s="140" t="s">
        <v>140</v>
      </c>
      <c r="K205" s="141">
        <v>22.125</v>
      </c>
      <c r="L205" s="193"/>
      <c r="M205" s="193"/>
      <c r="N205" s="193">
        <f>ROUND(L205*K205,2)</f>
        <v>0</v>
      </c>
      <c r="O205" s="193"/>
      <c r="P205" s="193"/>
      <c r="Q205" s="193"/>
      <c r="R205" s="142"/>
      <c r="T205" s="143" t="s">
        <v>5</v>
      </c>
      <c r="U205" s="40" t="s">
        <v>36</v>
      </c>
      <c r="V205" s="144">
        <v>4.9020000000000001E-2</v>
      </c>
      <c r="W205" s="144">
        <f>V205*K205</f>
        <v>1.0845675000000001</v>
      </c>
      <c r="X205" s="144">
        <v>0</v>
      </c>
      <c r="Y205" s="144">
        <f>X205*K205</f>
        <v>0</v>
      </c>
      <c r="Z205" s="144">
        <v>0</v>
      </c>
      <c r="AA205" s="145">
        <f>Z205*K205</f>
        <v>0</v>
      </c>
      <c r="AR205" s="18" t="s">
        <v>199</v>
      </c>
      <c r="AT205" s="18" t="s">
        <v>137</v>
      </c>
      <c r="AU205" s="18" t="s">
        <v>78</v>
      </c>
      <c r="AY205" s="18" t="s">
        <v>136</v>
      </c>
      <c r="BE205" s="146">
        <f>IF(U205="základná",N205,0)</f>
        <v>0</v>
      </c>
      <c r="BF205" s="146">
        <f>IF(U205="znížená",N205,0)</f>
        <v>0</v>
      </c>
      <c r="BG205" s="146">
        <f>IF(U205="zákl. prenesená",N205,0)</f>
        <v>0</v>
      </c>
      <c r="BH205" s="146">
        <f>IF(U205="zníž. prenesená",N205,0)</f>
        <v>0</v>
      </c>
      <c r="BI205" s="146">
        <f>IF(U205="nulová",N205,0)</f>
        <v>0</v>
      </c>
      <c r="BJ205" s="18" t="s">
        <v>78</v>
      </c>
      <c r="BK205" s="146">
        <f>ROUND(L205*K205,2)</f>
        <v>0</v>
      </c>
      <c r="BL205" s="18" t="s">
        <v>199</v>
      </c>
      <c r="BM205" s="18" t="s">
        <v>625</v>
      </c>
    </row>
    <row r="206" spans="2:65" s="1" customFormat="1" ht="25.5" customHeight="1">
      <c r="B206" s="137"/>
      <c r="C206" s="147" t="s">
        <v>419</v>
      </c>
      <c r="D206" s="147" t="s">
        <v>219</v>
      </c>
      <c r="E206" s="148" t="s">
        <v>493</v>
      </c>
      <c r="F206" s="206" t="s">
        <v>494</v>
      </c>
      <c r="G206" s="206"/>
      <c r="H206" s="206"/>
      <c r="I206" s="206"/>
      <c r="J206" s="149" t="s">
        <v>140</v>
      </c>
      <c r="K206" s="150">
        <v>25.443999999999999</v>
      </c>
      <c r="L206" s="207"/>
      <c r="M206" s="207"/>
      <c r="N206" s="207">
        <f>ROUND(L206*K206,2)</f>
        <v>0</v>
      </c>
      <c r="O206" s="193"/>
      <c r="P206" s="193"/>
      <c r="Q206" s="193"/>
      <c r="R206" s="142"/>
      <c r="T206" s="143" t="s">
        <v>5</v>
      </c>
      <c r="U206" s="40" t="s">
        <v>36</v>
      </c>
      <c r="V206" s="144">
        <v>0</v>
      </c>
      <c r="W206" s="144">
        <f>V206*K206</f>
        <v>0</v>
      </c>
      <c r="X206" s="144">
        <v>1.9000000000000001E-4</v>
      </c>
      <c r="Y206" s="144">
        <f>X206*K206</f>
        <v>4.8343600000000002E-3</v>
      </c>
      <c r="Z206" s="144">
        <v>0</v>
      </c>
      <c r="AA206" s="145">
        <f>Z206*K206</f>
        <v>0</v>
      </c>
      <c r="AR206" s="18" t="s">
        <v>265</v>
      </c>
      <c r="AT206" s="18" t="s">
        <v>219</v>
      </c>
      <c r="AU206" s="18" t="s">
        <v>78</v>
      </c>
      <c r="AY206" s="18" t="s">
        <v>136</v>
      </c>
      <c r="BE206" s="146">
        <f>IF(U206="základná",N206,0)</f>
        <v>0</v>
      </c>
      <c r="BF206" s="146">
        <f>IF(U206="znížená",N206,0)</f>
        <v>0</v>
      </c>
      <c r="BG206" s="146">
        <f>IF(U206="zákl. prenesená",N206,0)</f>
        <v>0</v>
      </c>
      <c r="BH206" s="146">
        <f>IF(U206="zníž. prenesená",N206,0)</f>
        <v>0</v>
      </c>
      <c r="BI206" s="146">
        <f>IF(U206="nulová",N206,0)</f>
        <v>0</v>
      </c>
      <c r="BJ206" s="18" t="s">
        <v>78</v>
      </c>
      <c r="BK206" s="146">
        <f>ROUND(L206*K206,2)</f>
        <v>0</v>
      </c>
      <c r="BL206" s="18" t="s">
        <v>199</v>
      </c>
      <c r="BM206" s="18" t="s">
        <v>495</v>
      </c>
    </row>
    <row r="207" spans="2:65" s="1" customFormat="1" ht="38.25" customHeight="1">
      <c r="B207" s="137"/>
      <c r="C207" s="138" t="s">
        <v>423</v>
      </c>
      <c r="D207" s="138" t="s">
        <v>137</v>
      </c>
      <c r="E207" s="139" t="s">
        <v>535</v>
      </c>
      <c r="F207" s="192" t="s">
        <v>536</v>
      </c>
      <c r="G207" s="192"/>
      <c r="H207" s="192"/>
      <c r="I207" s="192"/>
      <c r="J207" s="140" t="s">
        <v>222</v>
      </c>
      <c r="K207" s="141">
        <v>5.0000000000000001E-3</v>
      </c>
      <c r="L207" s="193"/>
      <c r="M207" s="193"/>
      <c r="N207" s="193">
        <f>ROUND(L207*K207,2)</f>
        <v>0</v>
      </c>
      <c r="O207" s="193"/>
      <c r="P207" s="193"/>
      <c r="Q207" s="193"/>
      <c r="R207" s="142"/>
      <c r="T207" s="143" t="s">
        <v>5</v>
      </c>
      <c r="U207" s="40" t="s">
        <v>36</v>
      </c>
      <c r="V207" s="144">
        <v>1.629</v>
      </c>
      <c r="W207" s="144">
        <f>V207*K207</f>
        <v>8.1449999999999995E-3</v>
      </c>
      <c r="X207" s="144">
        <v>0</v>
      </c>
      <c r="Y207" s="144">
        <f>X207*K207</f>
        <v>0</v>
      </c>
      <c r="Z207" s="144">
        <v>0</v>
      </c>
      <c r="AA207" s="145">
        <f>Z207*K207</f>
        <v>0</v>
      </c>
      <c r="AR207" s="18" t="s">
        <v>199</v>
      </c>
      <c r="AT207" s="18" t="s">
        <v>137</v>
      </c>
      <c r="AU207" s="18" t="s">
        <v>78</v>
      </c>
      <c r="AY207" s="18" t="s">
        <v>136</v>
      </c>
      <c r="BE207" s="146">
        <f>IF(U207="základná",N207,0)</f>
        <v>0</v>
      </c>
      <c r="BF207" s="146">
        <f>IF(U207="znížená",N207,0)</f>
        <v>0</v>
      </c>
      <c r="BG207" s="146">
        <f>IF(U207="zákl. prenesená",N207,0)</f>
        <v>0</v>
      </c>
      <c r="BH207" s="146">
        <f>IF(U207="zníž. prenesená",N207,0)</f>
        <v>0</v>
      </c>
      <c r="BI207" s="146">
        <f>IF(U207="nulová",N207,0)</f>
        <v>0</v>
      </c>
      <c r="BJ207" s="18" t="s">
        <v>78</v>
      </c>
      <c r="BK207" s="146">
        <f>ROUND(L207*K207,2)</f>
        <v>0</v>
      </c>
      <c r="BL207" s="18" t="s">
        <v>199</v>
      </c>
      <c r="BM207" s="18" t="s">
        <v>626</v>
      </c>
    </row>
    <row r="208" spans="2:65" s="9" customFormat="1" ht="29.85" customHeight="1">
      <c r="B208" s="126"/>
      <c r="C208" s="127"/>
      <c r="D208" s="136" t="s">
        <v>116</v>
      </c>
      <c r="E208" s="136"/>
      <c r="F208" s="136"/>
      <c r="G208" s="136"/>
      <c r="H208" s="136"/>
      <c r="I208" s="136"/>
      <c r="J208" s="136"/>
      <c r="K208" s="136"/>
      <c r="L208" s="136"/>
      <c r="M208" s="136"/>
      <c r="N208" s="200">
        <f>BK208</f>
        <v>0</v>
      </c>
      <c r="O208" s="201"/>
      <c r="P208" s="201"/>
      <c r="Q208" s="201"/>
      <c r="R208" s="129"/>
      <c r="T208" s="130"/>
      <c r="U208" s="127"/>
      <c r="V208" s="127"/>
      <c r="W208" s="131">
        <f>SUM(W209:W213)</f>
        <v>3.9322109999999997</v>
      </c>
      <c r="X208" s="127"/>
      <c r="Y208" s="131">
        <f>SUM(Y209:Y213)</f>
        <v>0.14354652000000001</v>
      </c>
      <c r="Z208" s="127"/>
      <c r="AA208" s="132">
        <f>SUM(AA209:AA213)</f>
        <v>0</v>
      </c>
      <c r="AR208" s="133" t="s">
        <v>78</v>
      </c>
      <c r="AT208" s="134" t="s">
        <v>68</v>
      </c>
      <c r="AU208" s="134" t="s">
        <v>75</v>
      </c>
      <c r="AY208" s="133" t="s">
        <v>136</v>
      </c>
      <c r="BK208" s="135">
        <f>SUM(BK209:BK213)</f>
        <v>0</v>
      </c>
    </row>
    <row r="209" spans="2:65" s="1" customFormat="1" ht="25.5" customHeight="1">
      <c r="B209" s="137"/>
      <c r="C209" s="138" t="s">
        <v>427</v>
      </c>
      <c r="D209" s="138" t="s">
        <v>137</v>
      </c>
      <c r="E209" s="139" t="s">
        <v>547</v>
      </c>
      <c r="F209" s="192" t="s">
        <v>548</v>
      </c>
      <c r="G209" s="192"/>
      <c r="H209" s="192"/>
      <c r="I209" s="192"/>
      <c r="J209" s="140" t="s">
        <v>140</v>
      </c>
      <c r="K209" s="141">
        <v>3.1880000000000002</v>
      </c>
      <c r="L209" s="193"/>
      <c r="M209" s="193"/>
      <c r="N209" s="193">
        <f>ROUND(L209*K209,2)</f>
        <v>0</v>
      </c>
      <c r="O209" s="193"/>
      <c r="P209" s="193"/>
      <c r="Q209" s="193"/>
      <c r="R209" s="142"/>
      <c r="T209" s="143" t="s">
        <v>5</v>
      </c>
      <c r="U209" s="40" t="s">
        <v>36</v>
      </c>
      <c r="V209" s="144">
        <v>0.51600000000000001</v>
      </c>
      <c r="W209" s="144">
        <f>V209*K209</f>
        <v>1.645008</v>
      </c>
      <c r="X209" s="144">
        <v>6.0000000000000001E-3</v>
      </c>
      <c r="Y209" s="144">
        <f>X209*K209</f>
        <v>1.9128000000000003E-2</v>
      </c>
      <c r="Z209" s="144">
        <v>0</v>
      </c>
      <c r="AA209" s="145">
        <f>Z209*K209</f>
        <v>0</v>
      </c>
      <c r="AR209" s="18" t="s">
        <v>199</v>
      </c>
      <c r="AT209" s="18" t="s">
        <v>137</v>
      </c>
      <c r="AU209" s="18" t="s">
        <v>78</v>
      </c>
      <c r="AY209" s="18" t="s">
        <v>136</v>
      </c>
      <c r="BE209" s="146">
        <f>IF(U209="základná",N209,0)</f>
        <v>0</v>
      </c>
      <c r="BF209" s="146">
        <f>IF(U209="znížená",N209,0)</f>
        <v>0</v>
      </c>
      <c r="BG209" s="146">
        <f>IF(U209="zákl. prenesená",N209,0)</f>
        <v>0</v>
      </c>
      <c r="BH209" s="146">
        <f>IF(U209="zníž. prenesená",N209,0)</f>
        <v>0</v>
      </c>
      <c r="BI209" s="146">
        <f>IF(U209="nulová",N209,0)</f>
        <v>0</v>
      </c>
      <c r="BJ209" s="18" t="s">
        <v>78</v>
      </c>
      <c r="BK209" s="146">
        <f>ROUND(L209*K209,2)</f>
        <v>0</v>
      </c>
      <c r="BL209" s="18" t="s">
        <v>199</v>
      </c>
      <c r="BM209" s="18" t="s">
        <v>549</v>
      </c>
    </row>
    <row r="210" spans="2:65" s="1" customFormat="1" ht="16.5" customHeight="1">
      <c r="B210" s="137"/>
      <c r="C210" s="147" t="s">
        <v>431</v>
      </c>
      <c r="D210" s="147" t="s">
        <v>219</v>
      </c>
      <c r="E210" s="148" t="s">
        <v>551</v>
      </c>
      <c r="F210" s="206" t="s">
        <v>552</v>
      </c>
      <c r="G210" s="206"/>
      <c r="H210" s="206"/>
      <c r="I210" s="206"/>
      <c r="J210" s="149" t="s">
        <v>140</v>
      </c>
      <c r="K210" s="150">
        <v>3.2519999999999998</v>
      </c>
      <c r="L210" s="207"/>
      <c r="M210" s="207"/>
      <c r="N210" s="207">
        <f>ROUND(L210*K210,2)</f>
        <v>0</v>
      </c>
      <c r="O210" s="193"/>
      <c r="P210" s="193"/>
      <c r="Q210" s="193"/>
      <c r="R210" s="142"/>
      <c r="T210" s="143" t="s">
        <v>5</v>
      </c>
      <c r="U210" s="40" t="s">
        <v>36</v>
      </c>
      <c r="V210" s="144">
        <v>0</v>
      </c>
      <c r="W210" s="144">
        <f>V210*K210</f>
        <v>0</v>
      </c>
      <c r="X210" s="144">
        <v>1.65E-3</v>
      </c>
      <c r="Y210" s="144">
        <f>X210*K210</f>
        <v>5.3657999999999996E-3</v>
      </c>
      <c r="Z210" s="144">
        <v>0</v>
      </c>
      <c r="AA210" s="145">
        <f>Z210*K210</f>
        <v>0</v>
      </c>
      <c r="AR210" s="18" t="s">
        <v>265</v>
      </c>
      <c r="AT210" s="18" t="s">
        <v>219</v>
      </c>
      <c r="AU210" s="18" t="s">
        <v>78</v>
      </c>
      <c r="AY210" s="18" t="s">
        <v>136</v>
      </c>
      <c r="BE210" s="146">
        <f>IF(U210="základná",N210,0)</f>
        <v>0</v>
      </c>
      <c r="BF210" s="146">
        <f>IF(U210="znížená",N210,0)</f>
        <v>0</v>
      </c>
      <c r="BG210" s="146">
        <f>IF(U210="zákl. prenesená",N210,0)</f>
        <v>0</v>
      </c>
      <c r="BH210" s="146">
        <f>IF(U210="zníž. prenesená",N210,0)</f>
        <v>0</v>
      </c>
      <c r="BI210" s="146">
        <f>IF(U210="nulová",N210,0)</f>
        <v>0</v>
      </c>
      <c r="BJ210" s="18" t="s">
        <v>78</v>
      </c>
      <c r="BK210" s="146">
        <f>ROUND(L210*K210,2)</f>
        <v>0</v>
      </c>
      <c r="BL210" s="18" t="s">
        <v>199</v>
      </c>
      <c r="BM210" s="18" t="s">
        <v>553</v>
      </c>
    </row>
    <row r="211" spans="2:65" s="1" customFormat="1" ht="38.25" customHeight="1">
      <c r="B211" s="137"/>
      <c r="C211" s="138" t="s">
        <v>435</v>
      </c>
      <c r="D211" s="138" t="s">
        <v>137</v>
      </c>
      <c r="E211" s="139" t="s">
        <v>627</v>
      </c>
      <c r="F211" s="192" t="s">
        <v>628</v>
      </c>
      <c r="G211" s="192"/>
      <c r="H211" s="192"/>
      <c r="I211" s="192"/>
      <c r="J211" s="140" t="s">
        <v>140</v>
      </c>
      <c r="K211" s="141">
        <v>22.125</v>
      </c>
      <c r="L211" s="193"/>
      <c r="M211" s="193"/>
      <c r="N211" s="193">
        <f>ROUND(L211*K211,2)</f>
        <v>0</v>
      </c>
      <c r="O211" s="193"/>
      <c r="P211" s="193"/>
      <c r="Q211" s="193"/>
      <c r="R211" s="142"/>
      <c r="T211" s="143" t="s">
        <v>5</v>
      </c>
      <c r="U211" s="40" t="s">
        <v>36</v>
      </c>
      <c r="V211" s="144">
        <v>9.1160000000000005E-2</v>
      </c>
      <c r="W211" s="144">
        <f>V211*K211</f>
        <v>2.016915</v>
      </c>
      <c r="X211" s="144">
        <v>2.4000000000000001E-4</v>
      </c>
      <c r="Y211" s="144">
        <f>X211*K211</f>
        <v>5.3100000000000005E-3</v>
      </c>
      <c r="Z211" s="144">
        <v>0</v>
      </c>
      <c r="AA211" s="145">
        <f>Z211*K211</f>
        <v>0</v>
      </c>
      <c r="AR211" s="18" t="s">
        <v>199</v>
      </c>
      <c r="AT211" s="18" t="s">
        <v>137</v>
      </c>
      <c r="AU211" s="18" t="s">
        <v>78</v>
      </c>
      <c r="AY211" s="18" t="s">
        <v>136</v>
      </c>
      <c r="BE211" s="146">
        <f>IF(U211="základná",N211,0)</f>
        <v>0</v>
      </c>
      <c r="BF211" s="146">
        <f>IF(U211="znížená",N211,0)</f>
        <v>0</v>
      </c>
      <c r="BG211" s="146">
        <f>IF(U211="zákl. prenesená",N211,0)</f>
        <v>0</v>
      </c>
      <c r="BH211" s="146">
        <f>IF(U211="zníž. prenesená",N211,0)</f>
        <v>0</v>
      </c>
      <c r="BI211" s="146">
        <f>IF(U211="nulová",N211,0)</f>
        <v>0</v>
      </c>
      <c r="BJ211" s="18" t="s">
        <v>78</v>
      </c>
      <c r="BK211" s="146">
        <f>ROUND(L211*K211,2)</f>
        <v>0</v>
      </c>
      <c r="BL211" s="18" t="s">
        <v>199</v>
      </c>
      <c r="BM211" s="18" t="s">
        <v>629</v>
      </c>
    </row>
    <row r="212" spans="2:65" s="1" customFormat="1" ht="38.25" customHeight="1">
      <c r="B212" s="137"/>
      <c r="C212" s="147" t="s">
        <v>439</v>
      </c>
      <c r="D212" s="147" t="s">
        <v>219</v>
      </c>
      <c r="E212" s="148" t="s">
        <v>630</v>
      </c>
      <c r="F212" s="206" t="s">
        <v>631</v>
      </c>
      <c r="G212" s="206"/>
      <c r="H212" s="206"/>
      <c r="I212" s="206"/>
      <c r="J212" s="149" t="s">
        <v>140</v>
      </c>
      <c r="K212" s="150">
        <v>22.568000000000001</v>
      </c>
      <c r="L212" s="207"/>
      <c r="M212" s="207"/>
      <c r="N212" s="207">
        <f>ROUND(L212*K212,2)</f>
        <v>0</v>
      </c>
      <c r="O212" s="193"/>
      <c r="P212" s="193"/>
      <c r="Q212" s="193"/>
      <c r="R212" s="142"/>
      <c r="T212" s="143" t="s">
        <v>5</v>
      </c>
      <c r="U212" s="40" t="s">
        <v>36</v>
      </c>
      <c r="V212" s="144">
        <v>0</v>
      </c>
      <c r="W212" s="144">
        <f>V212*K212</f>
        <v>0</v>
      </c>
      <c r="X212" s="144">
        <v>5.0400000000000002E-3</v>
      </c>
      <c r="Y212" s="144">
        <f>X212*K212</f>
        <v>0.11374272000000001</v>
      </c>
      <c r="Z212" s="144">
        <v>0</v>
      </c>
      <c r="AA212" s="145">
        <f>Z212*K212</f>
        <v>0</v>
      </c>
      <c r="AR212" s="18" t="s">
        <v>265</v>
      </c>
      <c r="AT212" s="18" t="s">
        <v>219</v>
      </c>
      <c r="AU212" s="18" t="s">
        <v>78</v>
      </c>
      <c r="AY212" s="18" t="s">
        <v>136</v>
      </c>
      <c r="BE212" s="146">
        <f>IF(U212="základná",N212,0)</f>
        <v>0</v>
      </c>
      <c r="BF212" s="146">
        <f>IF(U212="znížená",N212,0)</f>
        <v>0</v>
      </c>
      <c r="BG212" s="146">
        <f>IF(U212="zákl. prenesená",N212,0)</f>
        <v>0</v>
      </c>
      <c r="BH212" s="146">
        <f>IF(U212="zníž. prenesená",N212,0)</f>
        <v>0</v>
      </c>
      <c r="BI212" s="146">
        <f>IF(U212="nulová",N212,0)</f>
        <v>0</v>
      </c>
      <c r="BJ212" s="18" t="s">
        <v>78</v>
      </c>
      <c r="BK212" s="146">
        <f>ROUND(L212*K212,2)</f>
        <v>0</v>
      </c>
      <c r="BL212" s="18" t="s">
        <v>199</v>
      </c>
      <c r="BM212" s="18" t="s">
        <v>632</v>
      </c>
    </row>
    <row r="213" spans="2:65" s="1" customFormat="1" ht="25.5" customHeight="1">
      <c r="B213" s="137"/>
      <c r="C213" s="138" t="s">
        <v>443</v>
      </c>
      <c r="D213" s="138" t="s">
        <v>137</v>
      </c>
      <c r="E213" s="139" t="s">
        <v>555</v>
      </c>
      <c r="F213" s="192" t="s">
        <v>556</v>
      </c>
      <c r="G213" s="192"/>
      <c r="H213" s="192"/>
      <c r="I213" s="192"/>
      <c r="J213" s="140" t="s">
        <v>222</v>
      </c>
      <c r="K213" s="141">
        <v>0.14399999999999999</v>
      </c>
      <c r="L213" s="193"/>
      <c r="M213" s="193"/>
      <c r="N213" s="193">
        <f>ROUND(L213*K213,2)</f>
        <v>0</v>
      </c>
      <c r="O213" s="193"/>
      <c r="P213" s="193"/>
      <c r="Q213" s="193"/>
      <c r="R213" s="142"/>
      <c r="T213" s="143" t="s">
        <v>5</v>
      </c>
      <c r="U213" s="40" t="s">
        <v>36</v>
      </c>
      <c r="V213" s="144">
        <v>1.877</v>
      </c>
      <c r="W213" s="144">
        <f>V213*K213</f>
        <v>0.27028799999999997</v>
      </c>
      <c r="X213" s="144">
        <v>0</v>
      </c>
      <c r="Y213" s="144">
        <f>X213*K213</f>
        <v>0</v>
      </c>
      <c r="Z213" s="144">
        <v>0</v>
      </c>
      <c r="AA213" s="145">
        <f>Z213*K213</f>
        <v>0</v>
      </c>
      <c r="AR213" s="18" t="s">
        <v>199</v>
      </c>
      <c r="AT213" s="18" t="s">
        <v>137</v>
      </c>
      <c r="AU213" s="18" t="s">
        <v>78</v>
      </c>
      <c r="AY213" s="18" t="s">
        <v>136</v>
      </c>
      <c r="BE213" s="146">
        <f>IF(U213="základná",N213,0)</f>
        <v>0</v>
      </c>
      <c r="BF213" s="146">
        <f>IF(U213="znížená",N213,0)</f>
        <v>0</v>
      </c>
      <c r="BG213" s="146">
        <f>IF(U213="zákl. prenesená",N213,0)</f>
        <v>0</v>
      </c>
      <c r="BH213" s="146">
        <f>IF(U213="zníž. prenesená",N213,0)</f>
        <v>0</v>
      </c>
      <c r="BI213" s="146">
        <f>IF(U213="nulová",N213,0)</f>
        <v>0</v>
      </c>
      <c r="BJ213" s="18" t="s">
        <v>78</v>
      </c>
      <c r="BK213" s="146">
        <f>ROUND(L213*K213,2)</f>
        <v>0</v>
      </c>
      <c r="BL213" s="18" t="s">
        <v>199</v>
      </c>
      <c r="BM213" s="18" t="s">
        <v>633</v>
      </c>
    </row>
    <row r="214" spans="2:65" s="9" customFormat="1" ht="29.85" customHeight="1">
      <c r="B214" s="126"/>
      <c r="C214" s="127"/>
      <c r="D214" s="136" t="s">
        <v>615</v>
      </c>
      <c r="E214" s="136"/>
      <c r="F214" s="136"/>
      <c r="G214" s="136"/>
      <c r="H214" s="136"/>
      <c r="I214" s="136"/>
      <c r="J214" s="136"/>
      <c r="K214" s="136"/>
      <c r="L214" s="136"/>
      <c r="M214" s="136"/>
      <c r="N214" s="200">
        <f>BK214</f>
        <v>0</v>
      </c>
      <c r="O214" s="201"/>
      <c r="P214" s="201"/>
      <c r="Q214" s="201"/>
      <c r="R214" s="129"/>
      <c r="T214" s="130"/>
      <c r="U214" s="127"/>
      <c r="V214" s="127"/>
      <c r="W214" s="131">
        <f>SUM(W215:W221)</f>
        <v>7.1988149999999997</v>
      </c>
      <c r="X214" s="127"/>
      <c r="Y214" s="131">
        <f>SUM(Y215:Y221)</f>
        <v>0.15989490000000001</v>
      </c>
      <c r="Z214" s="127"/>
      <c r="AA214" s="132">
        <f>SUM(AA215:AA221)</f>
        <v>0.15487500000000001</v>
      </c>
      <c r="AR214" s="133" t="s">
        <v>78</v>
      </c>
      <c r="AT214" s="134" t="s">
        <v>68</v>
      </c>
      <c r="AU214" s="134" t="s">
        <v>75</v>
      </c>
      <c r="AY214" s="133" t="s">
        <v>136</v>
      </c>
      <c r="BK214" s="135">
        <f>SUM(BK215:BK221)</f>
        <v>0</v>
      </c>
    </row>
    <row r="215" spans="2:65" s="1" customFormat="1" ht="25.5" customHeight="1">
      <c r="B215" s="137"/>
      <c r="C215" s="138" t="s">
        <v>447</v>
      </c>
      <c r="D215" s="138" t="s">
        <v>137</v>
      </c>
      <c r="E215" s="139" t="s">
        <v>634</v>
      </c>
      <c r="F215" s="192" t="s">
        <v>635</v>
      </c>
      <c r="G215" s="192"/>
      <c r="H215" s="192"/>
      <c r="I215" s="192"/>
      <c r="J215" s="140" t="s">
        <v>147</v>
      </c>
      <c r="K215" s="141">
        <v>59</v>
      </c>
      <c r="L215" s="193"/>
      <c r="M215" s="193"/>
      <c r="N215" s="193">
        <f t="shared" ref="N215:N221" si="30">ROUND(L215*K215,2)</f>
        <v>0</v>
      </c>
      <c r="O215" s="193"/>
      <c r="P215" s="193"/>
      <c r="Q215" s="193"/>
      <c r="R215" s="142"/>
      <c r="T215" s="143" t="s">
        <v>5</v>
      </c>
      <c r="U215" s="40" t="s">
        <v>36</v>
      </c>
      <c r="V215" s="144">
        <v>4.6050000000000001E-2</v>
      </c>
      <c r="W215" s="144">
        <f t="shared" ref="W215:W221" si="31">V215*K215</f>
        <v>2.7169500000000002</v>
      </c>
      <c r="X215" s="144">
        <v>0</v>
      </c>
      <c r="Y215" s="144">
        <f t="shared" ref="Y215:Y221" si="32">X215*K215</f>
        <v>0</v>
      </c>
      <c r="Z215" s="144">
        <v>0</v>
      </c>
      <c r="AA215" s="145">
        <f t="shared" ref="AA215:AA221" si="33">Z215*K215</f>
        <v>0</v>
      </c>
      <c r="AR215" s="18" t="s">
        <v>199</v>
      </c>
      <c r="AT215" s="18" t="s">
        <v>137</v>
      </c>
      <c r="AU215" s="18" t="s">
        <v>78</v>
      </c>
      <c r="AY215" s="18" t="s">
        <v>136</v>
      </c>
      <c r="BE215" s="146">
        <f t="shared" ref="BE215:BE221" si="34">IF(U215="základná",N215,0)</f>
        <v>0</v>
      </c>
      <c r="BF215" s="146">
        <f t="shared" ref="BF215:BF221" si="35">IF(U215="znížená",N215,0)</f>
        <v>0</v>
      </c>
      <c r="BG215" s="146">
        <f t="shared" ref="BG215:BG221" si="36">IF(U215="zákl. prenesená",N215,0)</f>
        <v>0</v>
      </c>
      <c r="BH215" s="146">
        <f t="shared" ref="BH215:BH221" si="37">IF(U215="zníž. prenesená",N215,0)</f>
        <v>0</v>
      </c>
      <c r="BI215" s="146">
        <f t="shared" ref="BI215:BI221" si="38">IF(U215="nulová",N215,0)</f>
        <v>0</v>
      </c>
      <c r="BJ215" s="18" t="s">
        <v>78</v>
      </c>
      <c r="BK215" s="146">
        <f t="shared" ref="BK215:BK221" si="39">ROUND(L215*K215,2)</f>
        <v>0</v>
      </c>
      <c r="BL215" s="18" t="s">
        <v>199</v>
      </c>
      <c r="BM215" s="18" t="s">
        <v>636</v>
      </c>
    </row>
    <row r="216" spans="2:65" s="1" customFormat="1" ht="16.5" customHeight="1">
      <c r="B216" s="137"/>
      <c r="C216" s="147" t="s">
        <v>451</v>
      </c>
      <c r="D216" s="147" t="s">
        <v>219</v>
      </c>
      <c r="E216" s="148" t="s">
        <v>637</v>
      </c>
      <c r="F216" s="206" t="s">
        <v>638</v>
      </c>
      <c r="G216" s="206"/>
      <c r="H216" s="206"/>
      <c r="I216" s="206"/>
      <c r="J216" s="149" t="s">
        <v>169</v>
      </c>
      <c r="K216" s="150">
        <v>0.23599999999999999</v>
      </c>
      <c r="L216" s="207"/>
      <c r="M216" s="207"/>
      <c r="N216" s="207">
        <f t="shared" si="30"/>
        <v>0</v>
      </c>
      <c r="O216" s="193"/>
      <c r="P216" s="193"/>
      <c r="Q216" s="193"/>
      <c r="R216" s="142"/>
      <c r="T216" s="143" t="s">
        <v>5</v>
      </c>
      <c r="U216" s="40" t="s">
        <v>36</v>
      </c>
      <c r="V216" s="144">
        <v>0</v>
      </c>
      <c r="W216" s="144">
        <f t="shared" si="31"/>
        <v>0</v>
      </c>
      <c r="X216" s="144">
        <v>0.55000000000000004</v>
      </c>
      <c r="Y216" s="144">
        <f t="shared" si="32"/>
        <v>0.1298</v>
      </c>
      <c r="Z216" s="144">
        <v>0</v>
      </c>
      <c r="AA216" s="145">
        <f t="shared" si="33"/>
        <v>0</v>
      </c>
      <c r="AR216" s="18" t="s">
        <v>265</v>
      </c>
      <c r="AT216" s="18" t="s">
        <v>219</v>
      </c>
      <c r="AU216" s="18" t="s">
        <v>78</v>
      </c>
      <c r="AY216" s="18" t="s">
        <v>136</v>
      </c>
      <c r="BE216" s="146">
        <f t="shared" si="34"/>
        <v>0</v>
      </c>
      <c r="BF216" s="146">
        <f t="shared" si="35"/>
        <v>0</v>
      </c>
      <c r="BG216" s="146">
        <f t="shared" si="36"/>
        <v>0</v>
      </c>
      <c r="BH216" s="146">
        <f t="shared" si="37"/>
        <v>0</v>
      </c>
      <c r="BI216" s="146">
        <f t="shared" si="38"/>
        <v>0</v>
      </c>
      <c r="BJ216" s="18" t="s">
        <v>78</v>
      </c>
      <c r="BK216" s="146">
        <f t="shared" si="39"/>
        <v>0</v>
      </c>
      <c r="BL216" s="18" t="s">
        <v>199</v>
      </c>
      <c r="BM216" s="18" t="s">
        <v>639</v>
      </c>
    </row>
    <row r="217" spans="2:65" s="1" customFormat="1" ht="16.5" customHeight="1">
      <c r="B217" s="137"/>
      <c r="C217" s="138" t="s">
        <v>455</v>
      </c>
      <c r="D217" s="138" t="s">
        <v>137</v>
      </c>
      <c r="E217" s="139" t="s">
        <v>640</v>
      </c>
      <c r="F217" s="192" t="s">
        <v>641</v>
      </c>
      <c r="G217" s="192"/>
      <c r="H217" s="192"/>
      <c r="I217" s="192"/>
      <c r="J217" s="140" t="s">
        <v>147</v>
      </c>
      <c r="K217" s="141">
        <v>28.5</v>
      </c>
      <c r="L217" s="193"/>
      <c r="M217" s="193"/>
      <c r="N217" s="193">
        <f t="shared" si="30"/>
        <v>0</v>
      </c>
      <c r="O217" s="193"/>
      <c r="P217" s="193"/>
      <c r="Q217" s="193"/>
      <c r="R217" s="142"/>
      <c r="T217" s="143" t="s">
        <v>5</v>
      </c>
      <c r="U217" s="40" t="s">
        <v>36</v>
      </c>
      <c r="V217" s="144">
        <v>0.10407</v>
      </c>
      <c r="W217" s="144">
        <f t="shared" si="31"/>
        <v>2.9659949999999999</v>
      </c>
      <c r="X217" s="144">
        <v>0</v>
      </c>
      <c r="Y217" s="144">
        <f t="shared" si="32"/>
        <v>0</v>
      </c>
      <c r="Z217" s="144">
        <v>0</v>
      </c>
      <c r="AA217" s="145">
        <f t="shared" si="33"/>
        <v>0</v>
      </c>
      <c r="AR217" s="18" t="s">
        <v>199</v>
      </c>
      <c r="AT217" s="18" t="s">
        <v>137</v>
      </c>
      <c r="AU217" s="18" t="s">
        <v>78</v>
      </c>
      <c r="AY217" s="18" t="s">
        <v>136</v>
      </c>
      <c r="BE217" s="146">
        <f t="shared" si="34"/>
        <v>0</v>
      </c>
      <c r="BF217" s="146">
        <f t="shared" si="35"/>
        <v>0</v>
      </c>
      <c r="BG217" s="146">
        <f t="shared" si="36"/>
        <v>0</v>
      </c>
      <c r="BH217" s="146">
        <f t="shared" si="37"/>
        <v>0</v>
      </c>
      <c r="BI217" s="146">
        <f t="shared" si="38"/>
        <v>0</v>
      </c>
      <c r="BJ217" s="18" t="s">
        <v>78</v>
      </c>
      <c r="BK217" s="146">
        <f t="shared" si="39"/>
        <v>0</v>
      </c>
      <c r="BL217" s="18" t="s">
        <v>199</v>
      </c>
      <c r="BM217" s="18" t="s">
        <v>642</v>
      </c>
    </row>
    <row r="218" spans="2:65" s="1" customFormat="1" ht="16.5" customHeight="1">
      <c r="B218" s="137"/>
      <c r="C218" s="147" t="s">
        <v>459</v>
      </c>
      <c r="D218" s="147" t="s">
        <v>219</v>
      </c>
      <c r="E218" s="148" t="s">
        <v>643</v>
      </c>
      <c r="F218" s="206" t="s">
        <v>644</v>
      </c>
      <c r="G218" s="206"/>
      <c r="H218" s="206"/>
      <c r="I218" s="206"/>
      <c r="J218" s="149" t="s">
        <v>169</v>
      </c>
      <c r="K218" s="150">
        <v>4.2999999999999997E-2</v>
      </c>
      <c r="L218" s="207"/>
      <c r="M218" s="207"/>
      <c r="N218" s="207">
        <f t="shared" si="30"/>
        <v>0</v>
      </c>
      <c r="O218" s="193"/>
      <c r="P218" s="193"/>
      <c r="Q218" s="193"/>
      <c r="R218" s="142"/>
      <c r="T218" s="143" t="s">
        <v>5</v>
      </c>
      <c r="U218" s="40" t="s">
        <v>36</v>
      </c>
      <c r="V218" s="144">
        <v>0</v>
      </c>
      <c r="W218" s="144">
        <f t="shared" si="31"/>
        <v>0</v>
      </c>
      <c r="X218" s="144">
        <v>0.55000000000000004</v>
      </c>
      <c r="Y218" s="144">
        <f t="shared" si="32"/>
        <v>2.3650000000000001E-2</v>
      </c>
      <c r="Z218" s="144">
        <v>0</v>
      </c>
      <c r="AA218" s="145">
        <f t="shared" si="33"/>
        <v>0</v>
      </c>
      <c r="AR218" s="18" t="s">
        <v>265</v>
      </c>
      <c r="AT218" s="18" t="s">
        <v>219</v>
      </c>
      <c r="AU218" s="18" t="s">
        <v>78</v>
      </c>
      <c r="AY218" s="18" t="s">
        <v>136</v>
      </c>
      <c r="BE218" s="146">
        <f t="shared" si="34"/>
        <v>0</v>
      </c>
      <c r="BF218" s="146">
        <f t="shared" si="35"/>
        <v>0</v>
      </c>
      <c r="BG218" s="146">
        <f t="shared" si="36"/>
        <v>0</v>
      </c>
      <c r="BH218" s="146">
        <f t="shared" si="37"/>
        <v>0</v>
      </c>
      <c r="BI218" s="146">
        <f t="shared" si="38"/>
        <v>0</v>
      </c>
      <c r="BJ218" s="18" t="s">
        <v>78</v>
      </c>
      <c r="BK218" s="146">
        <f t="shared" si="39"/>
        <v>0</v>
      </c>
      <c r="BL218" s="18" t="s">
        <v>199</v>
      </c>
      <c r="BM218" s="18" t="s">
        <v>645</v>
      </c>
    </row>
    <row r="219" spans="2:65" s="1" customFormat="1" ht="38.25" customHeight="1">
      <c r="B219" s="137"/>
      <c r="C219" s="138" t="s">
        <v>464</v>
      </c>
      <c r="D219" s="138" t="s">
        <v>137</v>
      </c>
      <c r="E219" s="139" t="s">
        <v>646</v>
      </c>
      <c r="F219" s="192" t="s">
        <v>647</v>
      </c>
      <c r="G219" s="192"/>
      <c r="H219" s="192"/>
      <c r="I219" s="192"/>
      <c r="J219" s="140" t="s">
        <v>140</v>
      </c>
      <c r="K219" s="141">
        <v>22.125</v>
      </c>
      <c r="L219" s="193"/>
      <c r="M219" s="193"/>
      <c r="N219" s="193">
        <f t="shared" si="30"/>
        <v>0</v>
      </c>
      <c r="O219" s="193"/>
      <c r="P219" s="193"/>
      <c r="Q219" s="193"/>
      <c r="R219" s="142"/>
      <c r="T219" s="143" t="s">
        <v>5</v>
      </c>
      <c r="U219" s="40" t="s">
        <v>36</v>
      </c>
      <c r="V219" s="144">
        <v>5.6000000000000001E-2</v>
      </c>
      <c r="W219" s="144">
        <f t="shared" si="31"/>
        <v>1.2390000000000001</v>
      </c>
      <c r="X219" s="144">
        <v>0</v>
      </c>
      <c r="Y219" s="144">
        <f t="shared" si="32"/>
        <v>0</v>
      </c>
      <c r="Z219" s="144">
        <v>7.0000000000000001E-3</v>
      </c>
      <c r="AA219" s="145">
        <f t="shared" si="33"/>
        <v>0.15487500000000001</v>
      </c>
      <c r="AR219" s="18" t="s">
        <v>199</v>
      </c>
      <c r="AT219" s="18" t="s">
        <v>137</v>
      </c>
      <c r="AU219" s="18" t="s">
        <v>78</v>
      </c>
      <c r="AY219" s="18" t="s">
        <v>136</v>
      </c>
      <c r="BE219" s="146">
        <f t="shared" si="34"/>
        <v>0</v>
      </c>
      <c r="BF219" s="146">
        <f t="shared" si="35"/>
        <v>0</v>
      </c>
      <c r="BG219" s="146">
        <f t="shared" si="36"/>
        <v>0</v>
      </c>
      <c r="BH219" s="146">
        <f t="shared" si="37"/>
        <v>0</v>
      </c>
      <c r="BI219" s="146">
        <f t="shared" si="38"/>
        <v>0</v>
      </c>
      <c r="BJ219" s="18" t="s">
        <v>78</v>
      </c>
      <c r="BK219" s="146">
        <f t="shared" si="39"/>
        <v>0</v>
      </c>
      <c r="BL219" s="18" t="s">
        <v>199</v>
      </c>
      <c r="BM219" s="18" t="s">
        <v>648</v>
      </c>
    </row>
    <row r="220" spans="2:65" s="1" customFormat="1" ht="51" customHeight="1">
      <c r="B220" s="137"/>
      <c r="C220" s="138" t="s">
        <v>468</v>
      </c>
      <c r="D220" s="138" t="s">
        <v>137</v>
      </c>
      <c r="E220" s="139" t="s">
        <v>649</v>
      </c>
      <c r="F220" s="192" t="s">
        <v>650</v>
      </c>
      <c r="G220" s="192"/>
      <c r="H220" s="192"/>
      <c r="I220" s="192"/>
      <c r="J220" s="140" t="s">
        <v>169</v>
      </c>
      <c r="K220" s="141">
        <v>0.27900000000000003</v>
      </c>
      <c r="L220" s="193"/>
      <c r="M220" s="193"/>
      <c r="N220" s="193">
        <f t="shared" si="30"/>
        <v>0</v>
      </c>
      <c r="O220" s="193"/>
      <c r="P220" s="193"/>
      <c r="Q220" s="193"/>
      <c r="R220" s="142"/>
      <c r="T220" s="143" t="s">
        <v>5</v>
      </c>
      <c r="U220" s="40" t="s">
        <v>36</v>
      </c>
      <c r="V220" s="144">
        <v>0.01</v>
      </c>
      <c r="W220" s="144">
        <f t="shared" si="31"/>
        <v>2.7900000000000004E-3</v>
      </c>
      <c r="X220" s="144">
        <v>2.3099999999999999E-2</v>
      </c>
      <c r="Y220" s="144">
        <f t="shared" si="32"/>
        <v>6.4448999999999999E-3</v>
      </c>
      <c r="Z220" s="144">
        <v>0</v>
      </c>
      <c r="AA220" s="145">
        <f t="shared" si="33"/>
        <v>0</v>
      </c>
      <c r="AR220" s="18" t="s">
        <v>199</v>
      </c>
      <c r="AT220" s="18" t="s">
        <v>137</v>
      </c>
      <c r="AU220" s="18" t="s">
        <v>78</v>
      </c>
      <c r="AY220" s="18" t="s">
        <v>136</v>
      </c>
      <c r="BE220" s="146">
        <f t="shared" si="34"/>
        <v>0</v>
      </c>
      <c r="BF220" s="146">
        <f t="shared" si="35"/>
        <v>0</v>
      </c>
      <c r="BG220" s="146">
        <f t="shared" si="36"/>
        <v>0</v>
      </c>
      <c r="BH220" s="146">
        <f t="shared" si="37"/>
        <v>0</v>
      </c>
      <c r="BI220" s="146">
        <f t="shared" si="38"/>
        <v>0</v>
      </c>
      <c r="BJ220" s="18" t="s">
        <v>78</v>
      </c>
      <c r="BK220" s="146">
        <f t="shared" si="39"/>
        <v>0</v>
      </c>
      <c r="BL220" s="18" t="s">
        <v>199</v>
      </c>
      <c r="BM220" s="18" t="s">
        <v>651</v>
      </c>
    </row>
    <row r="221" spans="2:65" s="1" customFormat="1" ht="25.5" customHeight="1">
      <c r="B221" s="137"/>
      <c r="C221" s="138" t="s">
        <v>472</v>
      </c>
      <c r="D221" s="138" t="s">
        <v>137</v>
      </c>
      <c r="E221" s="139" t="s">
        <v>652</v>
      </c>
      <c r="F221" s="192" t="s">
        <v>653</v>
      </c>
      <c r="G221" s="192"/>
      <c r="H221" s="192"/>
      <c r="I221" s="192"/>
      <c r="J221" s="140" t="s">
        <v>222</v>
      </c>
      <c r="K221" s="141">
        <v>0.16</v>
      </c>
      <c r="L221" s="193"/>
      <c r="M221" s="193"/>
      <c r="N221" s="193">
        <f t="shared" si="30"/>
        <v>0</v>
      </c>
      <c r="O221" s="193"/>
      <c r="P221" s="193"/>
      <c r="Q221" s="193"/>
      <c r="R221" s="142"/>
      <c r="T221" s="143" t="s">
        <v>5</v>
      </c>
      <c r="U221" s="40" t="s">
        <v>36</v>
      </c>
      <c r="V221" s="144">
        <v>1.7130000000000001</v>
      </c>
      <c r="W221" s="144">
        <f t="shared" si="31"/>
        <v>0.27408000000000005</v>
      </c>
      <c r="X221" s="144">
        <v>0</v>
      </c>
      <c r="Y221" s="144">
        <f t="shared" si="32"/>
        <v>0</v>
      </c>
      <c r="Z221" s="144">
        <v>0</v>
      </c>
      <c r="AA221" s="145">
        <f t="shared" si="33"/>
        <v>0</v>
      </c>
      <c r="AR221" s="18" t="s">
        <v>199</v>
      </c>
      <c r="AT221" s="18" t="s">
        <v>137</v>
      </c>
      <c r="AU221" s="18" t="s">
        <v>78</v>
      </c>
      <c r="AY221" s="18" t="s">
        <v>136</v>
      </c>
      <c r="BE221" s="146">
        <f t="shared" si="34"/>
        <v>0</v>
      </c>
      <c r="BF221" s="146">
        <f t="shared" si="35"/>
        <v>0</v>
      </c>
      <c r="BG221" s="146">
        <f t="shared" si="36"/>
        <v>0</v>
      </c>
      <c r="BH221" s="146">
        <f t="shared" si="37"/>
        <v>0</v>
      </c>
      <c r="BI221" s="146">
        <f t="shared" si="38"/>
        <v>0</v>
      </c>
      <c r="BJ221" s="18" t="s">
        <v>78</v>
      </c>
      <c r="BK221" s="146">
        <f t="shared" si="39"/>
        <v>0</v>
      </c>
      <c r="BL221" s="18" t="s">
        <v>199</v>
      </c>
      <c r="BM221" s="18" t="s">
        <v>654</v>
      </c>
    </row>
    <row r="222" spans="2:65" s="9" customFormat="1" ht="29.85" customHeight="1">
      <c r="B222" s="126"/>
      <c r="C222" s="127"/>
      <c r="D222" s="136" t="s">
        <v>117</v>
      </c>
      <c r="E222" s="136"/>
      <c r="F222" s="136"/>
      <c r="G222" s="136"/>
      <c r="H222" s="136"/>
      <c r="I222" s="136"/>
      <c r="J222" s="136"/>
      <c r="K222" s="136"/>
      <c r="L222" s="136"/>
      <c r="M222" s="136"/>
      <c r="N222" s="200">
        <f>BK222</f>
        <v>0</v>
      </c>
      <c r="O222" s="201"/>
      <c r="P222" s="201"/>
      <c r="Q222" s="201"/>
      <c r="R222" s="129"/>
      <c r="T222" s="130"/>
      <c r="U222" s="127"/>
      <c r="V222" s="127"/>
      <c r="W222" s="131">
        <f>SUM(W223:W238)</f>
        <v>63.703317000000006</v>
      </c>
      <c r="X222" s="127"/>
      <c r="Y222" s="131">
        <f>SUM(Y223:Y238)</f>
        <v>0.15752257</v>
      </c>
      <c r="Z222" s="127"/>
      <c r="AA222" s="132">
        <f>SUM(AA223:AA238)</f>
        <v>0.15947749999999999</v>
      </c>
      <c r="AR222" s="133" t="s">
        <v>78</v>
      </c>
      <c r="AT222" s="134" t="s">
        <v>68</v>
      </c>
      <c r="AU222" s="134" t="s">
        <v>75</v>
      </c>
      <c r="AY222" s="133" t="s">
        <v>136</v>
      </c>
      <c r="BK222" s="135">
        <f>SUM(BK223:BK238)</f>
        <v>0</v>
      </c>
    </row>
    <row r="223" spans="2:65" s="1" customFormat="1" ht="25.5" customHeight="1">
      <c r="B223" s="137"/>
      <c r="C223" s="138" t="s">
        <v>476</v>
      </c>
      <c r="D223" s="138" t="s">
        <v>137</v>
      </c>
      <c r="E223" s="139" t="s">
        <v>655</v>
      </c>
      <c r="F223" s="192" t="s">
        <v>656</v>
      </c>
      <c r="G223" s="192"/>
      <c r="H223" s="192"/>
      <c r="I223" s="192"/>
      <c r="J223" s="140" t="s">
        <v>140</v>
      </c>
      <c r="K223" s="141">
        <v>22.125</v>
      </c>
      <c r="L223" s="193"/>
      <c r="M223" s="193"/>
      <c r="N223" s="193">
        <f t="shared" ref="N223:N238" si="40">ROUND(L223*K223,2)</f>
        <v>0</v>
      </c>
      <c r="O223" s="193"/>
      <c r="P223" s="193"/>
      <c r="Q223" s="193"/>
      <c r="R223" s="142"/>
      <c r="T223" s="143" t="s">
        <v>5</v>
      </c>
      <c r="U223" s="40" t="s">
        <v>36</v>
      </c>
      <c r="V223" s="144">
        <v>0.96896000000000004</v>
      </c>
      <c r="W223" s="144">
        <f t="shared" ref="W223:W238" si="41">V223*K223</f>
        <v>21.43824</v>
      </c>
      <c r="X223" s="144">
        <v>4.6800000000000001E-3</v>
      </c>
      <c r="Y223" s="144">
        <f t="shared" ref="Y223:Y238" si="42">X223*K223</f>
        <v>0.103545</v>
      </c>
      <c r="Z223" s="144">
        <v>0</v>
      </c>
      <c r="AA223" s="145">
        <f t="shared" ref="AA223:AA238" si="43">Z223*K223</f>
        <v>0</v>
      </c>
      <c r="AR223" s="18" t="s">
        <v>199</v>
      </c>
      <c r="AT223" s="18" t="s">
        <v>137</v>
      </c>
      <c r="AU223" s="18" t="s">
        <v>78</v>
      </c>
      <c r="AY223" s="18" t="s">
        <v>136</v>
      </c>
      <c r="BE223" s="146">
        <f t="shared" ref="BE223:BE238" si="44">IF(U223="základná",N223,0)</f>
        <v>0</v>
      </c>
      <c r="BF223" s="146">
        <f t="shared" ref="BF223:BF238" si="45">IF(U223="znížená",N223,0)</f>
        <v>0</v>
      </c>
      <c r="BG223" s="146">
        <f t="shared" ref="BG223:BG238" si="46">IF(U223="zákl. prenesená",N223,0)</f>
        <v>0</v>
      </c>
      <c r="BH223" s="146">
        <f t="shared" ref="BH223:BH238" si="47">IF(U223="zníž. prenesená",N223,0)</f>
        <v>0</v>
      </c>
      <c r="BI223" s="146">
        <f t="shared" ref="BI223:BI238" si="48">IF(U223="nulová",N223,0)</f>
        <v>0</v>
      </c>
      <c r="BJ223" s="18" t="s">
        <v>78</v>
      </c>
      <c r="BK223" s="146">
        <f t="shared" ref="BK223:BK238" si="49">ROUND(L223*K223,2)</f>
        <v>0</v>
      </c>
      <c r="BL223" s="18" t="s">
        <v>199</v>
      </c>
      <c r="BM223" s="18" t="s">
        <v>657</v>
      </c>
    </row>
    <row r="224" spans="2:65" s="1" customFormat="1" ht="25.5" customHeight="1">
      <c r="B224" s="137"/>
      <c r="C224" s="138" t="s">
        <v>480</v>
      </c>
      <c r="D224" s="138" t="s">
        <v>137</v>
      </c>
      <c r="E224" s="139" t="s">
        <v>658</v>
      </c>
      <c r="F224" s="192" t="s">
        <v>659</v>
      </c>
      <c r="G224" s="192"/>
      <c r="H224" s="192"/>
      <c r="I224" s="192"/>
      <c r="J224" s="140" t="s">
        <v>140</v>
      </c>
      <c r="K224" s="141">
        <v>22.125</v>
      </c>
      <c r="L224" s="193"/>
      <c r="M224" s="193"/>
      <c r="N224" s="193">
        <f t="shared" si="40"/>
        <v>0</v>
      </c>
      <c r="O224" s="193"/>
      <c r="P224" s="193"/>
      <c r="Q224" s="193"/>
      <c r="R224" s="142"/>
      <c r="T224" s="143" t="s">
        <v>5</v>
      </c>
      <c r="U224" s="40" t="s">
        <v>36</v>
      </c>
      <c r="V224" s="144">
        <v>0.1394</v>
      </c>
      <c r="W224" s="144">
        <f t="shared" si="41"/>
        <v>3.084225</v>
      </c>
      <c r="X224" s="144">
        <v>5.0000000000000002E-5</v>
      </c>
      <c r="Y224" s="144">
        <f t="shared" si="42"/>
        <v>1.10625E-3</v>
      </c>
      <c r="Z224" s="144">
        <v>0</v>
      </c>
      <c r="AA224" s="145">
        <f t="shared" si="43"/>
        <v>0</v>
      </c>
      <c r="AR224" s="18" t="s">
        <v>199</v>
      </c>
      <c r="AT224" s="18" t="s">
        <v>137</v>
      </c>
      <c r="AU224" s="18" t="s">
        <v>78</v>
      </c>
      <c r="AY224" s="18" t="s">
        <v>136</v>
      </c>
      <c r="BE224" s="146">
        <f t="shared" si="44"/>
        <v>0</v>
      </c>
      <c r="BF224" s="146">
        <f t="shared" si="45"/>
        <v>0</v>
      </c>
      <c r="BG224" s="146">
        <f t="shared" si="46"/>
        <v>0</v>
      </c>
      <c r="BH224" s="146">
        <f t="shared" si="47"/>
        <v>0</v>
      </c>
      <c r="BI224" s="146">
        <f t="shared" si="48"/>
        <v>0</v>
      </c>
      <c r="BJ224" s="18" t="s">
        <v>78</v>
      </c>
      <c r="BK224" s="146">
        <f t="shared" si="49"/>
        <v>0</v>
      </c>
      <c r="BL224" s="18" t="s">
        <v>199</v>
      </c>
      <c r="BM224" s="18" t="s">
        <v>660</v>
      </c>
    </row>
    <row r="225" spans="2:65" s="1" customFormat="1" ht="51" customHeight="1">
      <c r="B225" s="137"/>
      <c r="C225" s="147" t="s">
        <v>484</v>
      </c>
      <c r="D225" s="147" t="s">
        <v>219</v>
      </c>
      <c r="E225" s="148" t="s">
        <v>661</v>
      </c>
      <c r="F225" s="206" t="s">
        <v>662</v>
      </c>
      <c r="G225" s="206"/>
      <c r="H225" s="206"/>
      <c r="I225" s="206"/>
      <c r="J225" s="149" t="s">
        <v>140</v>
      </c>
      <c r="K225" s="150">
        <v>24.338000000000001</v>
      </c>
      <c r="L225" s="207"/>
      <c r="M225" s="207"/>
      <c r="N225" s="207">
        <f t="shared" si="40"/>
        <v>0</v>
      </c>
      <c r="O225" s="193"/>
      <c r="P225" s="193"/>
      <c r="Q225" s="193"/>
      <c r="R225" s="142"/>
      <c r="T225" s="143" t="s">
        <v>5</v>
      </c>
      <c r="U225" s="40" t="s">
        <v>36</v>
      </c>
      <c r="V225" s="144">
        <v>0</v>
      </c>
      <c r="W225" s="144">
        <f t="shared" si="41"/>
        <v>0</v>
      </c>
      <c r="X225" s="144">
        <v>1.3999999999999999E-4</v>
      </c>
      <c r="Y225" s="144">
        <f t="shared" si="42"/>
        <v>3.4073199999999997E-3</v>
      </c>
      <c r="Z225" s="144">
        <v>0</v>
      </c>
      <c r="AA225" s="145">
        <f t="shared" si="43"/>
        <v>0</v>
      </c>
      <c r="AR225" s="18" t="s">
        <v>265</v>
      </c>
      <c r="AT225" s="18" t="s">
        <v>219</v>
      </c>
      <c r="AU225" s="18" t="s">
        <v>78</v>
      </c>
      <c r="AY225" s="18" t="s">
        <v>136</v>
      </c>
      <c r="BE225" s="146">
        <f t="shared" si="44"/>
        <v>0</v>
      </c>
      <c r="BF225" s="146">
        <f t="shared" si="45"/>
        <v>0</v>
      </c>
      <c r="BG225" s="146">
        <f t="shared" si="46"/>
        <v>0</v>
      </c>
      <c r="BH225" s="146">
        <f t="shared" si="47"/>
        <v>0</v>
      </c>
      <c r="BI225" s="146">
        <f t="shared" si="48"/>
        <v>0</v>
      </c>
      <c r="BJ225" s="18" t="s">
        <v>78</v>
      </c>
      <c r="BK225" s="146">
        <f t="shared" si="49"/>
        <v>0</v>
      </c>
      <c r="BL225" s="18" t="s">
        <v>199</v>
      </c>
      <c r="BM225" s="18" t="s">
        <v>663</v>
      </c>
    </row>
    <row r="226" spans="2:65" s="1" customFormat="1" ht="25.5" customHeight="1">
      <c r="B226" s="137"/>
      <c r="C226" s="138" t="s">
        <v>488</v>
      </c>
      <c r="D226" s="138" t="s">
        <v>137</v>
      </c>
      <c r="E226" s="139" t="s">
        <v>567</v>
      </c>
      <c r="F226" s="192" t="s">
        <v>568</v>
      </c>
      <c r="G226" s="192"/>
      <c r="H226" s="192"/>
      <c r="I226" s="192"/>
      <c r="J226" s="140" t="s">
        <v>147</v>
      </c>
      <c r="K226" s="141">
        <v>8.5</v>
      </c>
      <c r="L226" s="193"/>
      <c r="M226" s="193"/>
      <c r="N226" s="193">
        <f t="shared" si="40"/>
        <v>0</v>
      </c>
      <c r="O226" s="193"/>
      <c r="P226" s="193"/>
      <c r="Q226" s="193"/>
      <c r="R226" s="142"/>
      <c r="T226" s="143" t="s">
        <v>5</v>
      </c>
      <c r="U226" s="40" t="s">
        <v>36</v>
      </c>
      <c r="V226" s="144">
        <v>5.6000000000000001E-2</v>
      </c>
      <c r="W226" s="144">
        <f t="shared" si="41"/>
        <v>0.47600000000000003</v>
      </c>
      <c r="X226" s="144">
        <v>0</v>
      </c>
      <c r="Y226" s="144">
        <f t="shared" si="42"/>
        <v>0</v>
      </c>
      <c r="Z226" s="144">
        <v>4.1999999999999997E-3</v>
      </c>
      <c r="AA226" s="145">
        <f t="shared" si="43"/>
        <v>3.5699999999999996E-2</v>
      </c>
      <c r="AR226" s="18" t="s">
        <v>199</v>
      </c>
      <c r="AT226" s="18" t="s">
        <v>137</v>
      </c>
      <c r="AU226" s="18" t="s">
        <v>78</v>
      </c>
      <c r="AY226" s="18" t="s">
        <v>136</v>
      </c>
      <c r="BE226" s="146">
        <f t="shared" si="44"/>
        <v>0</v>
      </c>
      <c r="BF226" s="146">
        <f t="shared" si="45"/>
        <v>0</v>
      </c>
      <c r="BG226" s="146">
        <f t="shared" si="46"/>
        <v>0</v>
      </c>
      <c r="BH226" s="146">
        <f t="shared" si="47"/>
        <v>0</v>
      </c>
      <c r="BI226" s="146">
        <f t="shared" si="48"/>
        <v>0</v>
      </c>
      <c r="BJ226" s="18" t="s">
        <v>78</v>
      </c>
      <c r="BK226" s="146">
        <f t="shared" si="49"/>
        <v>0</v>
      </c>
      <c r="BL226" s="18" t="s">
        <v>199</v>
      </c>
      <c r="BM226" s="18" t="s">
        <v>569</v>
      </c>
    </row>
    <row r="227" spans="2:65" s="1" customFormat="1" ht="38.25" customHeight="1">
      <c r="B227" s="137"/>
      <c r="C227" s="138" t="s">
        <v>492</v>
      </c>
      <c r="D227" s="138" t="s">
        <v>137</v>
      </c>
      <c r="E227" s="139" t="s">
        <v>664</v>
      </c>
      <c r="F227" s="192" t="s">
        <v>665</v>
      </c>
      <c r="G227" s="192"/>
      <c r="H227" s="192"/>
      <c r="I227" s="192"/>
      <c r="J227" s="140" t="s">
        <v>147</v>
      </c>
      <c r="K227" s="141">
        <v>14.75</v>
      </c>
      <c r="L227" s="193"/>
      <c r="M227" s="193"/>
      <c r="N227" s="193">
        <f t="shared" si="40"/>
        <v>0</v>
      </c>
      <c r="O227" s="193"/>
      <c r="P227" s="193"/>
      <c r="Q227" s="193"/>
      <c r="R227" s="142"/>
      <c r="T227" s="143" t="s">
        <v>5</v>
      </c>
      <c r="U227" s="40" t="s">
        <v>36</v>
      </c>
      <c r="V227" s="144">
        <v>0.53707000000000005</v>
      </c>
      <c r="W227" s="144">
        <f t="shared" si="41"/>
        <v>7.9217825000000008</v>
      </c>
      <c r="X227" s="144">
        <v>5.0000000000000002E-5</v>
      </c>
      <c r="Y227" s="144">
        <f t="shared" si="42"/>
        <v>7.3749999999999998E-4</v>
      </c>
      <c r="Z227" s="144">
        <v>0</v>
      </c>
      <c r="AA227" s="145">
        <f t="shared" si="43"/>
        <v>0</v>
      </c>
      <c r="AR227" s="18" t="s">
        <v>199</v>
      </c>
      <c r="AT227" s="18" t="s">
        <v>137</v>
      </c>
      <c r="AU227" s="18" t="s">
        <v>78</v>
      </c>
      <c r="AY227" s="18" t="s">
        <v>136</v>
      </c>
      <c r="BE227" s="146">
        <f t="shared" si="44"/>
        <v>0</v>
      </c>
      <c r="BF227" s="146">
        <f t="shared" si="45"/>
        <v>0</v>
      </c>
      <c r="BG227" s="146">
        <f t="shared" si="46"/>
        <v>0</v>
      </c>
      <c r="BH227" s="146">
        <f t="shared" si="47"/>
        <v>0</v>
      </c>
      <c r="BI227" s="146">
        <f t="shared" si="48"/>
        <v>0</v>
      </c>
      <c r="BJ227" s="18" t="s">
        <v>78</v>
      </c>
      <c r="BK227" s="146">
        <f t="shared" si="49"/>
        <v>0</v>
      </c>
      <c r="BL227" s="18" t="s">
        <v>199</v>
      </c>
      <c r="BM227" s="18" t="s">
        <v>666</v>
      </c>
    </row>
    <row r="228" spans="2:65" s="1" customFormat="1" ht="38.25" customHeight="1">
      <c r="B228" s="137"/>
      <c r="C228" s="138" t="s">
        <v>496</v>
      </c>
      <c r="D228" s="138" t="s">
        <v>137</v>
      </c>
      <c r="E228" s="139" t="s">
        <v>667</v>
      </c>
      <c r="F228" s="192" t="s">
        <v>668</v>
      </c>
      <c r="G228" s="192"/>
      <c r="H228" s="192"/>
      <c r="I228" s="192"/>
      <c r="J228" s="140" t="s">
        <v>147</v>
      </c>
      <c r="K228" s="141">
        <v>14.75</v>
      </c>
      <c r="L228" s="193"/>
      <c r="M228" s="193"/>
      <c r="N228" s="193">
        <f t="shared" si="40"/>
        <v>0</v>
      </c>
      <c r="O228" s="193"/>
      <c r="P228" s="193"/>
      <c r="Q228" s="193"/>
      <c r="R228" s="142"/>
      <c r="T228" s="143" t="s">
        <v>5</v>
      </c>
      <c r="U228" s="40" t="s">
        <v>36</v>
      </c>
      <c r="V228" s="144">
        <v>4.7E-2</v>
      </c>
      <c r="W228" s="144">
        <f t="shared" si="41"/>
        <v>0.69325000000000003</v>
      </c>
      <c r="X228" s="144">
        <v>0</v>
      </c>
      <c r="Y228" s="144">
        <f t="shared" si="42"/>
        <v>0</v>
      </c>
      <c r="Z228" s="144">
        <v>3.2000000000000002E-3</v>
      </c>
      <c r="AA228" s="145">
        <f t="shared" si="43"/>
        <v>4.7199999999999999E-2</v>
      </c>
      <c r="AR228" s="18" t="s">
        <v>199</v>
      </c>
      <c r="AT228" s="18" t="s">
        <v>137</v>
      </c>
      <c r="AU228" s="18" t="s">
        <v>78</v>
      </c>
      <c r="AY228" s="18" t="s">
        <v>136</v>
      </c>
      <c r="BE228" s="146">
        <f t="shared" si="44"/>
        <v>0</v>
      </c>
      <c r="BF228" s="146">
        <f t="shared" si="45"/>
        <v>0</v>
      </c>
      <c r="BG228" s="146">
        <f t="shared" si="46"/>
        <v>0</v>
      </c>
      <c r="BH228" s="146">
        <f t="shared" si="47"/>
        <v>0</v>
      </c>
      <c r="BI228" s="146">
        <f t="shared" si="48"/>
        <v>0</v>
      </c>
      <c r="BJ228" s="18" t="s">
        <v>78</v>
      </c>
      <c r="BK228" s="146">
        <f t="shared" si="49"/>
        <v>0</v>
      </c>
      <c r="BL228" s="18" t="s">
        <v>199</v>
      </c>
      <c r="BM228" s="18" t="s">
        <v>669</v>
      </c>
    </row>
    <row r="229" spans="2:65" s="1" customFormat="1" ht="38.25" customHeight="1">
      <c r="B229" s="137"/>
      <c r="C229" s="138" t="s">
        <v>500</v>
      </c>
      <c r="D229" s="138" t="s">
        <v>137</v>
      </c>
      <c r="E229" s="139" t="s">
        <v>571</v>
      </c>
      <c r="F229" s="192" t="s">
        <v>572</v>
      </c>
      <c r="G229" s="192"/>
      <c r="H229" s="192"/>
      <c r="I229" s="192"/>
      <c r="J229" s="140" t="s">
        <v>147</v>
      </c>
      <c r="K229" s="141">
        <v>3</v>
      </c>
      <c r="L229" s="193"/>
      <c r="M229" s="193"/>
      <c r="N229" s="193">
        <f t="shared" si="40"/>
        <v>0</v>
      </c>
      <c r="O229" s="193"/>
      <c r="P229" s="193"/>
      <c r="Q229" s="193"/>
      <c r="R229" s="142"/>
      <c r="T229" s="143" t="s">
        <v>5</v>
      </c>
      <c r="U229" s="40" t="s">
        <v>36</v>
      </c>
      <c r="V229" s="144">
        <v>0.76</v>
      </c>
      <c r="W229" s="144">
        <f t="shared" si="41"/>
        <v>2.2800000000000002</v>
      </c>
      <c r="X229" s="144">
        <v>2.2000000000000001E-4</v>
      </c>
      <c r="Y229" s="144">
        <f t="shared" si="42"/>
        <v>6.6E-4</v>
      </c>
      <c r="Z229" s="144">
        <v>0</v>
      </c>
      <c r="AA229" s="145">
        <f t="shared" si="43"/>
        <v>0</v>
      </c>
      <c r="AR229" s="18" t="s">
        <v>199</v>
      </c>
      <c r="AT229" s="18" t="s">
        <v>137</v>
      </c>
      <c r="AU229" s="18" t="s">
        <v>78</v>
      </c>
      <c r="AY229" s="18" t="s">
        <v>136</v>
      </c>
      <c r="BE229" s="146">
        <f t="shared" si="44"/>
        <v>0</v>
      </c>
      <c r="BF229" s="146">
        <f t="shared" si="45"/>
        <v>0</v>
      </c>
      <c r="BG229" s="146">
        <f t="shared" si="46"/>
        <v>0</v>
      </c>
      <c r="BH229" s="146">
        <f t="shared" si="47"/>
        <v>0</v>
      </c>
      <c r="BI229" s="146">
        <f t="shared" si="48"/>
        <v>0</v>
      </c>
      <c r="BJ229" s="18" t="s">
        <v>78</v>
      </c>
      <c r="BK229" s="146">
        <f t="shared" si="49"/>
        <v>0</v>
      </c>
      <c r="BL229" s="18" t="s">
        <v>199</v>
      </c>
      <c r="BM229" s="18" t="s">
        <v>573</v>
      </c>
    </row>
    <row r="230" spans="2:65" s="1" customFormat="1" ht="38.25" customHeight="1">
      <c r="B230" s="137"/>
      <c r="C230" s="138" t="s">
        <v>504</v>
      </c>
      <c r="D230" s="138" t="s">
        <v>137</v>
      </c>
      <c r="E230" s="139" t="s">
        <v>670</v>
      </c>
      <c r="F230" s="192" t="s">
        <v>671</v>
      </c>
      <c r="G230" s="192"/>
      <c r="H230" s="192"/>
      <c r="I230" s="192"/>
      <c r="J230" s="140" t="s">
        <v>147</v>
      </c>
      <c r="K230" s="141">
        <v>14.75</v>
      </c>
      <c r="L230" s="193"/>
      <c r="M230" s="193"/>
      <c r="N230" s="193">
        <f t="shared" si="40"/>
        <v>0</v>
      </c>
      <c r="O230" s="193"/>
      <c r="P230" s="193"/>
      <c r="Q230" s="193"/>
      <c r="R230" s="142"/>
      <c r="T230" s="143" t="s">
        <v>5</v>
      </c>
      <c r="U230" s="40" t="s">
        <v>36</v>
      </c>
      <c r="V230" s="144">
        <v>5.6000000000000001E-2</v>
      </c>
      <c r="W230" s="144">
        <f t="shared" si="41"/>
        <v>0.82600000000000007</v>
      </c>
      <c r="X230" s="144">
        <v>0</v>
      </c>
      <c r="Y230" s="144">
        <f t="shared" si="42"/>
        <v>0</v>
      </c>
      <c r="Z230" s="144">
        <v>3.47E-3</v>
      </c>
      <c r="AA230" s="145">
        <f t="shared" si="43"/>
        <v>5.1182499999999999E-2</v>
      </c>
      <c r="AR230" s="18" t="s">
        <v>199</v>
      </c>
      <c r="AT230" s="18" t="s">
        <v>137</v>
      </c>
      <c r="AU230" s="18" t="s">
        <v>78</v>
      </c>
      <c r="AY230" s="18" t="s">
        <v>136</v>
      </c>
      <c r="BE230" s="146">
        <f t="shared" si="44"/>
        <v>0</v>
      </c>
      <c r="BF230" s="146">
        <f t="shared" si="45"/>
        <v>0</v>
      </c>
      <c r="BG230" s="146">
        <f t="shared" si="46"/>
        <v>0</v>
      </c>
      <c r="BH230" s="146">
        <f t="shared" si="47"/>
        <v>0</v>
      </c>
      <c r="BI230" s="146">
        <f t="shared" si="48"/>
        <v>0</v>
      </c>
      <c r="BJ230" s="18" t="s">
        <v>78</v>
      </c>
      <c r="BK230" s="146">
        <f t="shared" si="49"/>
        <v>0</v>
      </c>
      <c r="BL230" s="18" t="s">
        <v>199</v>
      </c>
      <c r="BM230" s="18" t="s">
        <v>672</v>
      </c>
    </row>
    <row r="231" spans="2:65" s="1" customFormat="1" ht="25.5" customHeight="1">
      <c r="B231" s="137"/>
      <c r="C231" s="138" t="s">
        <v>508</v>
      </c>
      <c r="D231" s="138" t="s">
        <v>137</v>
      </c>
      <c r="E231" s="139" t="s">
        <v>673</v>
      </c>
      <c r="F231" s="192" t="s">
        <v>674</v>
      </c>
      <c r="G231" s="192"/>
      <c r="H231" s="192"/>
      <c r="I231" s="192"/>
      <c r="J231" s="140" t="s">
        <v>147</v>
      </c>
      <c r="K231" s="141">
        <v>14.75</v>
      </c>
      <c r="L231" s="193"/>
      <c r="M231" s="193"/>
      <c r="N231" s="193">
        <f t="shared" si="40"/>
        <v>0</v>
      </c>
      <c r="O231" s="193"/>
      <c r="P231" s="193"/>
      <c r="Q231" s="193"/>
      <c r="R231" s="142"/>
      <c r="T231" s="143" t="s">
        <v>5</v>
      </c>
      <c r="U231" s="40" t="s">
        <v>36</v>
      </c>
      <c r="V231" s="144">
        <v>0.90581</v>
      </c>
      <c r="W231" s="144">
        <f t="shared" si="41"/>
        <v>13.360697500000001</v>
      </c>
      <c r="X231" s="144">
        <v>1.83E-3</v>
      </c>
      <c r="Y231" s="144">
        <f t="shared" si="42"/>
        <v>2.6992499999999999E-2</v>
      </c>
      <c r="Z231" s="144">
        <v>0</v>
      </c>
      <c r="AA231" s="145">
        <f t="shared" si="43"/>
        <v>0</v>
      </c>
      <c r="AR231" s="18" t="s">
        <v>199</v>
      </c>
      <c r="AT231" s="18" t="s">
        <v>137</v>
      </c>
      <c r="AU231" s="18" t="s">
        <v>78</v>
      </c>
      <c r="AY231" s="18" t="s">
        <v>136</v>
      </c>
      <c r="BE231" s="146">
        <f t="shared" si="44"/>
        <v>0</v>
      </c>
      <c r="BF231" s="146">
        <f t="shared" si="45"/>
        <v>0</v>
      </c>
      <c r="BG231" s="146">
        <f t="shared" si="46"/>
        <v>0</v>
      </c>
      <c r="BH231" s="146">
        <f t="shared" si="47"/>
        <v>0</v>
      </c>
      <c r="BI231" s="146">
        <f t="shared" si="48"/>
        <v>0</v>
      </c>
      <c r="BJ231" s="18" t="s">
        <v>78</v>
      </c>
      <c r="BK231" s="146">
        <f t="shared" si="49"/>
        <v>0</v>
      </c>
      <c r="BL231" s="18" t="s">
        <v>199</v>
      </c>
      <c r="BM231" s="18" t="s">
        <v>675</v>
      </c>
    </row>
    <row r="232" spans="2:65" s="1" customFormat="1" ht="25.5" customHeight="1">
      <c r="B232" s="137"/>
      <c r="C232" s="138" t="s">
        <v>512</v>
      </c>
      <c r="D232" s="138" t="s">
        <v>137</v>
      </c>
      <c r="E232" s="139" t="s">
        <v>575</v>
      </c>
      <c r="F232" s="192" t="s">
        <v>576</v>
      </c>
      <c r="G232" s="192"/>
      <c r="H232" s="192"/>
      <c r="I232" s="192"/>
      <c r="J232" s="140" t="s">
        <v>284</v>
      </c>
      <c r="K232" s="141">
        <v>1</v>
      </c>
      <c r="L232" s="193"/>
      <c r="M232" s="193"/>
      <c r="N232" s="193">
        <f t="shared" si="40"/>
        <v>0</v>
      </c>
      <c r="O232" s="193"/>
      <c r="P232" s="193"/>
      <c r="Q232" s="193"/>
      <c r="R232" s="142"/>
      <c r="T232" s="143" t="s">
        <v>5</v>
      </c>
      <c r="U232" s="40" t="s">
        <v>36</v>
      </c>
      <c r="V232" s="144">
        <v>0.44</v>
      </c>
      <c r="W232" s="144">
        <f t="shared" si="41"/>
        <v>0.44</v>
      </c>
      <c r="X232" s="144">
        <v>1.8799999999999999E-3</v>
      </c>
      <c r="Y232" s="144">
        <f t="shared" si="42"/>
        <v>1.8799999999999999E-3</v>
      </c>
      <c r="Z232" s="144">
        <v>0</v>
      </c>
      <c r="AA232" s="145">
        <f t="shared" si="43"/>
        <v>0</v>
      </c>
      <c r="AR232" s="18" t="s">
        <v>199</v>
      </c>
      <c r="AT232" s="18" t="s">
        <v>137</v>
      </c>
      <c r="AU232" s="18" t="s">
        <v>78</v>
      </c>
      <c r="AY232" s="18" t="s">
        <v>136</v>
      </c>
      <c r="BE232" s="146">
        <f t="shared" si="44"/>
        <v>0</v>
      </c>
      <c r="BF232" s="146">
        <f t="shared" si="45"/>
        <v>0</v>
      </c>
      <c r="BG232" s="146">
        <f t="shared" si="46"/>
        <v>0</v>
      </c>
      <c r="BH232" s="146">
        <f t="shared" si="47"/>
        <v>0</v>
      </c>
      <c r="BI232" s="146">
        <f t="shared" si="48"/>
        <v>0</v>
      </c>
      <c r="BJ232" s="18" t="s">
        <v>78</v>
      </c>
      <c r="BK232" s="146">
        <f t="shared" si="49"/>
        <v>0</v>
      </c>
      <c r="BL232" s="18" t="s">
        <v>199</v>
      </c>
      <c r="BM232" s="18" t="s">
        <v>577</v>
      </c>
    </row>
    <row r="233" spans="2:65" s="1" customFormat="1" ht="38.25" customHeight="1">
      <c r="B233" s="137"/>
      <c r="C233" s="138" t="s">
        <v>516</v>
      </c>
      <c r="D233" s="138" t="s">
        <v>137</v>
      </c>
      <c r="E233" s="139" t="s">
        <v>579</v>
      </c>
      <c r="F233" s="192" t="s">
        <v>580</v>
      </c>
      <c r="G233" s="192"/>
      <c r="H233" s="192"/>
      <c r="I233" s="192"/>
      <c r="J233" s="140" t="s">
        <v>284</v>
      </c>
      <c r="K233" s="141">
        <v>1</v>
      </c>
      <c r="L233" s="193"/>
      <c r="M233" s="193"/>
      <c r="N233" s="193">
        <f t="shared" si="40"/>
        <v>0</v>
      </c>
      <c r="O233" s="193"/>
      <c r="P233" s="193"/>
      <c r="Q233" s="193"/>
      <c r="R233" s="142"/>
      <c r="T233" s="143" t="s">
        <v>5</v>
      </c>
      <c r="U233" s="40" t="s">
        <v>36</v>
      </c>
      <c r="V233" s="144">
        <v>0.13900000000000001</v>
      </c>
      <c r="W233" s="144">
        <f t="shared" si="41"/>
        <v>0.13900000000000001</v>
      </c>
      <c r="X233" s="144">
        <v>1.7000000000000001E-4</v>
      </c>
      <c r="Y233" s="144">
        <f t="shared" si="42"/>
        <v>1.7000000000000001E-4</v>
      </c>
      <c r="Z233" s="144">
        <v>0</v>
      </c>
      <c r="AA233" s="145">
        <f t="shared" si="43"/>
        <v>0</v>
      </c>
      <c r="AR233" s="18" t="s">
        <v>199</v>
      </c>
      <c r="AT233" s="18" t="s">
        <v>137</v>
      </c>
      <c r="AU233" s="18" t="s">
        <v>78</v>
      </c>
      <c r="AY233" s="18" t="s">
        <v>136</v>
      </c>
      <c r="BE233" s="146">
        <f t="shared" si="44"/>
        <v>0</v>
      </c>
      <c r="BF233" s="146">
        <f t="shared" si="45"/>
        <v>0</v>
      </c>
      <c r="BG233" s="146">
        <f t="shared" si="46"/>
        <v>0</v>
      </c>
      <c r="BH233" s="146">
        <f t="shared" si="47"/>
        <v>0</v>
      </c>
      <c r="BI233" s="146">
        <f t="shared" si="48"/>
        <v>0</v>
      </c>
      <c r="BJ233" s="18" t="s">
        <v>78</v>
      </c>
      <c r="BK233" s="146">
        <f t="shared" si="49"/>
        <v>0</v>
      </c>
      <c r="BL233" s="18" t="s">
        <v>199</v>
      </c>
      <c r="BM233" s="18" t="s">
        <v>581</v>
      </c>
    </row>
    <row r="234" spans="2:65" s="1" customFormat="1" ht="25.5" customHeight="1">
      <c r="B234" s="137"/>
      <c r="C234" s="138" t="s">
        <v>518</v>
      </c>
      <c r="D234" s="138" t="s">
        <v>137</v>
      </c>
      <c r="E234" s="139" t="s">
        <v>583</v>
      </c>
      <c r="F234" s="192" t="s">
        <v>584</v>
      </c>
      <c r="G234" s="192"/>
      <c r="H234" s="192"/>
      <c r="I234" s="192"/>
      <c r="J234" s="140" t="s">
        <v>284</v>
      </c>
      <c r="K234" s="141">
        <v>1</v>
      </c>
      <c r="L234" s="193"/>
      <c r="M234" s="193"/>
      <c r="N234" s="193">
        <f t="shared" si="40"/>
        <v>0</v>
      </c>
      <c r="O234" s="193"/>
      <c r="P234" s="193"/>
      <c r="Q234" s="193"/>
      <c r="R234" s="142"/>
      <c r="T234" s="143" t="s">
        <v>5</v>
      </c>
      <c r="U234" s="40" t="s">
        <v>36</v>
      </c>
      <c r="V234" s="144">
        <v>8.5999999999999993E-2</v>
      </c>
      <c r="W234" s="144">
        <f t="shared" si="41"/>
        <v>8.5999999999999993E-2</v>
      </c>
      <c r="X234" s="144">
        <v>0</v>
      </c>
      <c r="Y234" s="144">
        <f t="shared" si="42"/>
        <v>0</v>
      </c>
      <c r="Z234" s="144">
        <v>5.1599999999999997E-3</v>
      </c>
      <c r="AA234" s="145">
        <f t="shared" si="43"/>
        <v>5.1599999999999997E-3</v>
      </c>
      <c r="AR234" s="18" t="s">
        <v>199</v>
      </c>
      <c r="AT234" s="18" t="s">
        <v>137</v>
      </c>
      <c r="AU234" s="18" t="s">
        <v>78</v>
      </c>
      <c r="AY234" s="18" t="s">
        <v>136</v>
      </c>
      <c r="BE234" s="146">
        <f t="shared" si="44"/>
        <v>0</v>
      </c>
      <c r="BF234" s="146">
        <f t="shared" si="45"/>
        <v>0</v>
      </c>
      <c r="BG234" s="146">
        <f t="shared" si="46"/>
        <v>0</v>
      </c>
      <c r="BH234" s="146">
        <f t="shared" si="47"/>
        <v>0</v>
      </c>
      <c r="BI234" s="146">
        <f t="shared" si="48"/>
        <v>0</v>
      </c>
      <c r="BJ234" s="18" t="s">
        <v>78</v>
      </c>
      <c r="BK234" s="146">
        <f t="shared" si="49"/>
        <v>0</v>
      </c>
      <c r="BL234" s="18" t="s">
        <v>199</v>
      </c>
      <c r="BM234" s="18" t="s">
        <v>585</v>
      </c>
    </row>
    <row r="235" spans="2:65" s="1" customFormat="1" ht="38.25" customHeight="1">
      <c r="B235" s="137"/>
      <c r="C235" s="138" t="s">
        <v>522</v>
      </c>
      <c r="D235" s="138" t="s">
        <v>137</v>
      </c>
      <c r="E235" s="139" t="s">
        <v>591</v>
      </c>
      <c r="F235" s="192" t="s">
        <v>592</v>
      </c>
      <c r="G235" s="192"/>
      <c r="H235" s="192"/>
      <c r="I235" s="192"/>
      <c r="J235" s="140" t="s">
        <v>147</v>
      </c>
      <c r="K235" s="141">
        <v>8.5</v>
      </c>
      <c r="L235" s="193"/>
      <c r="M235" s="193"/>
      <c r="N235" s="193">
        <f t="shared" si="40"/>
        <v>0</v>
      </c>
      <c r="O235" s="193"/>
      <c r="P235" s="193"/>
      <c r="Q235" s="193"/>
      <c r="R235" s="142"/>
      <c r="T235" s="143" t="s">
        <v>5</v>
      </c>
      <c r="U235" s="40" t="s">
        <v>36</v>
      </c>
      <c r="V235" s="144">
        <v>0.84</v>
      </c>
      <c r="W235" s="144">
        <f t="shared" si="41"/>
        <v>7.14</v>
      </c>
      <c r="X235" s="144">
        <v>2.0000000000000001E-4</v>
      </c>
      <c r="Y235" s="144">
        <f t="shared" si="42"/>
        <v>1.7000000000000001E-3</v>
      </c>
      <c r="Z235" s="144">
        <v>0</v>
      </c>
      <c r="AA235" s="145">
        <f t="shared" si="43"/>
        <v>0</v>
      </c>
      <c r="AR235" s="18" t="s">
        <v>199</v>
      </c>
      <c r="AT235" s="18" t="s">
        <v>137</v>
      </c>
      <c r="AU235" s="18" t="s">
        <v>78</v>
      </c>
      <c r="AY235" s="18" t="s">
        <v>136</v>
      </c>
      <c r="BE235" s="146">
        <f t="shared" si="44"/>
        <v>0</v>
      </c>
      <c r="BF235" s="146">
        <f t="shared" si="45"/>
        <v>0</v>
      </c>
      <c r="BG235" s="146">
        <f t="shared" si="46"/>
        <v>0</v>
      </c>
      <c r="BH235" s="146">
        <f t="shared" si="47"/>
        <v>0</v>
      </c>
      <c r="BI235" s="146">
        <f t="shared" si="48"/>
        <v>0</v>
      </c>
      <c r="BJ235" s="18" t="s">
        <v>78</v>
      </c>
      <c r="BK235" s="146">
        <f t="shared" si="49"/>
        <v>0</v>
      </c>
      <c r="BL235" s="18" t="s">
        <v>199</v>
      </c>
      <c r="BM235" s="18" t="s">
        <v>593</v>
      </c>
    </row>
    <row r="236" spans="2:65" s="1" customFormat="1" ht="25.5" customHeight="1">
      <c r="B236" s="137"/>
      <c r="C236" s="138" t="s">
        <v>526</v>
      </c>
      <c r="D236" s="138" t="s">
        <v>137</v>
      </c>
      <c r="E236" s="139" t="s">
        <v>595</v>
      </c>
      <c r="F236" s="192" t="s">
        <v>596</v>
      </c>
      <c r="G236" s="192"/>
      <c r="H236" s="192"/>
      <c r="I236" s="192"/>
      <c r="J236" s="140" t="s">
        <v>147</v>
      </c>
      <c r="K236" s="141">
        <v>7.1</v>
      </c>
      <c r="L236" s="193"/>
      <c r="M236" s="193"/>
      <c r="N236" s="193">
        <f t="shared" si="40"/>
        <v>0</v>
      </c>
      <c r="O236" s="193"/>
      <c r="P236" s="193"/>
      <c r="Q236" s="193"/>
      <c r="R236" s="142"/>
      <c r="T236" s="143" t="s">
        <v>5</v>
      </c>
      <c r="U236" s="40" t="s">
        <v>36</v>
      </c>
      <c r="V236" s="144">
        <v>0.66200000000000003</v>
      </c>
      <c r="W236" s="144">
        <f t="shared" si="41"/>
        <v>4.7001999999999997</v>
      </c>
      <c r="X236" s="144">
        <v>2.4399999999999999E-3</v>
      </c>
      <c r="Y236" s="144">
        <f t="shared" si="42"/>
        <v>1.7323999999999999E-2</v>
      </c>
      <c r="Z236" s="144">
        <v>0</v>
      </c>
      <c r="AA236" s="145">
        <f t="shared" si="43"/>
        <v>0</v>
      </c>
      <c r="AR236" s="18" t="s">
        <v>199</v>
      </c>
      <c r="AT236" s="18" t="s">
        <v>137</v>
      </c>
      <c r="AU236" s="18" t="s">
        <v>78</v>
      </c>
      <c r="AY236" s="18" t="s">
        <v>136</v>
      </c>
      <c r="BE236" s="146">
        <f t="shared" si="44"/>
        <v>0</v>
      </c>
      <c r="BF236" s="146">
        <f t="shared" si="45"/>
        <v>0</v>
      </c>
      <c r="BG236" s="146">
        <f t="shared" si="46"/>
        <v>0</v>
      </c>
      <c r="BH236" s="146">
        <f t="shared" si="47"/>
        <v>0</v>
      </c>
      <c r="BI236" s="146">
        <f t="shared" si="48"/>
        <v>0</v>
      </c>
      <c r="BJ236" s="18" t="s">
        <v>78</v>
      </c>
      <c r="BK236" s="146">
        <f t="shared" si="49"/>
        <v>0</v>
      </c>
      <c r="BL236" s="18" t="s">
        <v>199</v>
      </c>
      <c r="BM236" s="18" t="s">
        <v>597</v>
      </c>
    </row>
    <row r="237" spans="2:65" s="1" customFormat="1" ht="25.5" customHeight="1">
      <c r="B237" s="137"/>
      <c r="C237" s="138" t="s">
        <v>530</v>
      </c>
      <c r="D237" s="138" t="s">
        <v>137</v>
      </c>
      <c r="E237" s="139" t="s">
        <v>599</v>
      </c>
      <c r="F237" s="192" t="s">
        <v>600</v>
      </c>
      <c r="G237" s="192"/>
      <c r="H237" s="192"/>
      <c r="I237" s="192"/>
      <c r="J237" s="140" t="s">
        <v>147</v>
      </c>
      <c r="K237" s="141">
        <v>7.1</v>
      </c>
      <c r="L237" s="193"/>
      <c r="M237" s="193"/>
      <c r="N237" s="193">
        <f t="shared" si="40"/>
        <v>0</v>
      </c>
      <c r="O237" s="193"/>
      <c r="P237" s="193"/>
      <c r="Q237" s="193"/>
      <c r="R237" s="142"/>
      <c r="T237" s="143" t="s">
        <v>5</v>
      </c>
      <c r="U237" s="40" t="s">
        <v>36</v>
      </c>
      <c r="V237" s="144">
        <v>5.6000000000000001E-2</v>
      </c>
      <c r="W237" s="144">
        <f t="shared" si="41"/>
        <v>0.39760000000000001</v>
      </c>
      <c r="X237" s="144">
        <v>0</v>
      </c>
      <c r="Y237" s="144">
        <f t="shared" si="42"/>
        <v>0</v>
      </c>
      <c r="Z237" s="144">
        <v>2.8500000000000001E-3</v>
      </c>
      <c r="AA237" s="145">
        <f t="shared" si="43"/>
        <v>2.0235E-2</v>
      </c>
      <c r="AR237" s="18" t="s">
        <v>199</v>
      </c>
      <c r="AT237" s="18" t="s">
        <v>137</v>
      </c>
      <c r="AU237" s="18" t="s">
        <v>78</v>
      </c>
      <c r="AY237" s="18" t="s">
        <v>136</v>
      </c>
      <c r="BE237" s="146">
        <f t="shared" si="44"/>
        <v>0</v>
      </c>
      <c r="BF237" s="146">
        <f t="shared" si="45"/>
        <v>0</v>
      </c>
      <c r="BG237" s="146">
        <f t="shared" si="46"/>
        <v>0</v>
      </c>
      <c r="BH237" s="146">
        <f t="shared" si="47"/>
        <v>0</v>
      </c>
      <c r="BI237" s="146">
        <f t="shared" si="48"/>
        <v>0</v>
      </c>
      <c r="BJ237" s="18" t="s">
        <v>78</v>
      </c>
      <c r="BK237" s="146">
        <f t="shared" si="49"/>
        <v>0</v>
      </c>
      <c r="BL237" s="18" t="s">
        <v>199</v>
      </c>
      <c r="BM237" s="18" t="s">
        <v>601</v>
      </c>
    </row>
    <row r="238" spans="2:65" s="1" customFormat="1" ht="25.5" customHeight="1">
      <c r="B238" s="137"/>
      <c r="C238" s="138" t="s">
        <v>534</v>
      </c>
      <c r="D238" s="138" t="s">
        <v>137</v>
      </c>
      <c r="E238" s="139" t="s">
        <v>603</v>
      </c>
      <c r="F238" s="192" t="s">
        <v>604</v>
      </c>
      <c r="G238" s="192"/>
      <c r="H238" s="192"/>
      <c r="I238" s="192"/>
      <c r="J238" s="140" t="s">
        <v>222</v>
      </c>
      <c r="K238" s="141">
        <v>0.158</v>
      </c>
      <c r="L238" s="193"/>
      <c r="M238" s="193"/>
      <c r="N238" s="193">
        <f t="shared" si="40"/>
        <v>0</v>
      </c>
      <c r="O238" s="193"/>
      <c r="P238" s="193"/>
      <c r="Q238" s="193"/>
      <c r="R238" s="142"/>
      <c r="T238" s="143" t="s">
        <v>5</v>
      </c>
      <c r="U238" s="40" t="s">
        <v>36</v>
      </c>
      <c r="V238" s="144">
        <v>4.5590000000000002</v>
      </c>
      <c r="W238" s="144">
        <f t="shared" si="41"/>
        <v>0.72032200000000002</v>
      </c>
      <c r="X238" s="144">
        <v>0</v>
      </c>
      <c r="Y238" s="144">
        <f t="shared" si="42"/>
        <v>0</v>
      </c>
      <c r="Z238" s="144">
        <v>0</v>
      </c>
      <c r="AA238" s="145">
        <f t="shared" si="43"/>
        <v>0</v>
      </c>
      <c r="AR238" s="18" t="s">
        <v>199</v>
      </c>
      <c r="AT238" s="18" t="s">
        <v>137</v>
      </c>
      <c r="AU238" s="18" t="s">
        <v>78</v>
      </c>
      <c r="AY238" s="18" t="s">
        <v>136</v>
      </c>
      <c r="BE238" s="146">
        <f t="shared" si="44"/>
        <v>0</v>
      </c>
      <c r="BF238" s="146">
        <f t="shared" si="45"/>
        <v>0</v>
      </c>
      <c r="BG238" s="146">
        <f t="shared" si="46"/>
        <v>0</v>
      </c>
      <c r="BH238" s="146">
        <f t="shared" si="47"/>
        <v>0</v>
      </c>
      <c r="BI238" s="146">
        <f t="shared" si="48"/>
        <v>0</v>
      </c>
      <c r="BJ238" s="18" t="s">
        <v>78</v>
      </c>
      <c r="BK238" s="146">
        <f t="shared" si="49"/>
        <v>0</v>
      </c>
      <c r="BL238" s="18" t="s">
        <v>199</v>
      </c>
      <c r="BM238" s="18" t="s">
        <v>676</v>
      </c>
    </row>
    <row r="239" spans="2:65" s="9" customFormat="1" ht="29.85" customHeight="1">
      <c r="B239" s="126"/>
      <c r="C239" s="127"/>
      <c r="D239" s="136" t="s">
        <v>616</v>
      </c>
      <c r="E239" s="136"/>
      <c r="F239" s="136"/>
      <c r="G239" s="136"/>
      <c r="H239" s="136"/>
      <c r="I239" s="136"/>
      <c r="J239" s="136"/>
      <c r="K239" s="136"/>
      <c r="L239" s="136"/>
      <c r="M239" s="136"/>
      <c r="N239" s="200">
        <f>BK239</f>
        <v>0</v>
      </c>
      <c r="O239" s="201"/>
      <c r="P239" s="201"/>
      <c r="Q239" s="201"/>
      <c r="R239" s="129"/>
      <c r="T239" s="130"/>
      <c r="U239" s="127"/>
      <c r="V239" s="127"/>
      <c r="W239" s="131">
        <f>W240</f>
        <v>5.3055750000000002</v>
      </c>
      <c r="X239" s="127"/>
      <c r="Y239" s="131">
        <f>Y240</f>
        <v>0</v>
      </c>
      <c r="Z239" s="127"/>
      <c r="AA239" s="132">
        <f>AA240</f>
        <v>1.10625</v>
      </c>
      <c r="AR239" s="133" t="s">
        <v>78</v>
      </c>
      <c r="AT239" s="134" t="s">
        <v>68</v>
      </c>
      <c r="AU239" s="134" t="s">
        <v>75</v>
      </c>
      <c r="AY239" s="133" t="s">
        <v>136</v>
      </c>
      <c r="BK239" s="135">
        <f>BK240</f>
        <v>0</v>
      </c>
    </row>
    <row r="240" spans="2:65" s="1" customFormat="1" ht="38.25" customHeight="1">
      <c r="B240" s="137"/>
      <c r="C240" s="138" t="s">
        <v>538</v>
      </c>
      <c r="D240" s="138" t="s">
        <v>137</v>
      </c>
      <c r="E240" s="139" t="s">
        <v>677</v>
      </c>
      <c r="F240" s="192" t="s">
        <v>678</v>
      </c>
      <c r="G240" s="192"/>
      <c r="H240" s="192"/>
      <c r="I240" s="192"/>
      <c r="J240" s="140" t="s">
        <v>140</v>
      </c>
      <c r="K240" s="141">
        <v>22.125</v>
      </c>
      <c r="L240" s="193"/>
      <c r="M240" s="193"/>
      <c r="N240" s="193">
        <f>ROUND(L240*K240,2)</f>
        <v>0</v>
      </c>
      <c r="O240" s="193"/>
      <c r="P240" s="193"/>
      <c r="Q240" s="193"/>
      <c r="R240" s="142"/>
      <c r="T240" s="143" t="s">
        <v>5</v>
      </c>
      <c r="U240" s="40" t="s">
        <v>36</v>
      </c>
      <c r="V240" s="144">
        <v>0.23980000000000001</v>
      </c>
      <c r="W240" s="144">
        <f>V240*K240</f>
        <v>5.3055750000000002</v>
      </c>
      <c r="X240" s="144">
        <v>0</v>
      </c>
      <c r="Y240" s="144">
        <f>X240*K240</f>
        <v>0</v>
      </c>
      <c r="Z240" s="144">
        <v>0.05</v>
      </c>
      <c r="AA240" s="145">
        <f>Z240*K240</f>
        <v>1.10625</v>
      </c>
      <c r="AR240" s="18" t="s">
        <v>199</v>
      </c>
      <c r="AT240" s="18" t="s">
        <v>137</v>
      </c>
      <c r="AU240" s="18" t="s">
        <v>78</v>
      </c>
      <c r="AY240" s="18" t="s">
        <v>136</v>
      </c>
      <c r="BE240" s="146">
        <f>IF(U240="základná",N240,0)</f>
        <v>0</v>
      </c>
      <c r="BF240" s="146">
        <f>IF(U240="znížená",N240,0)</f>
        <v>0</v>
      </c>
      <c r="BG240" s="146">
        <f>IF(U240="zákl. prenesená",N240,0)</f>
        <v>0</v>
      </c>
      <c r="BH240" s="146">
        <f>IF(U240="zníž. prenesená",N240,0)</f>
        <v>0</v>
      </c>
      <c r="BI240" s="146">
        <f>IF(U240="nulová",N240,0)</f>
        <v>0</v>
      </c>
      <c r="BJ240" s="18" t="s">
        <v>78</v>
      </c>
      <c r="BK240" s="146">
        <f>ROUND(L240*K240,2)</f>
        <v>0</v>
      </c>
      <c r="BL240" s="18" t="s">
        <v>199</v>
      </c>
      <c r="BM240" s="18" t="s">
        <v>679</v>
      </c>
    </row>
    <row r="241" spans="2:65" s="9" customFormat="1" ht="37.35" customHeight="1">
      <c r="B241" s="126"/>
      <c r="C241" s="127"/>
      <c r="D241" s="128" t="s">
        <v>118</v>
      </c>
      <c r="E241" s="128"/>
      <c r="F241" s="128"/>
      <c r="G241" s="128"/>
      <c r="H241" s="128"/>
      <c r="I241" s="128"/>
      <c r="J241" s="128"/>
      <c r="K241" s="128"/>
      <c r="L241" s="128"/>
      <c r="M241" s="128"/>
      <c r="N241" s="202">
        <f>BK241</f>
        <v>0</v>
      </c>
      <c r="O241" s="203"/>
      <c r="P241" s="203"/>
      <c r="Q241" s="203"/>
      <c r="R241" s="129"/>
      <c r="T241" s="130"/>
      <c r="U241" s="127"/>
      <c r="V241" s="127"/>
      <c r="W241" s="131">
        <f>W242</f>
        <v>0.63749999999999996</v>
      </c>
      <c r="X241" s="127"/>
      <c r="Y241" s="131">
        <f>Y242</f>
        <v>0</v>
      </c>
      <c r="Z241" s="127"/>
      <c r="AA241" s="132">
        <f>AA242</f>
        <v>0</v>
      </c>
      <c r="AR241" s="133" t="s">
        <v>81</v>
      </c>
      <c r="AT241" s="134" t="s">
        <v>68</v>
      </c>
      <c r="AU241" s="134" t="s">
        <v>69</v>
      </c>
      <c r="AY241" s="133" t="s">
        <v>136</v>
      </c>
      <c r="BK241" s="135">
        <f>BK242</f>
        <v>0</v>
      </c>
    </row>
    <row r="242" spans="2:65" s="9" customFormat="1" ht="19.899999999999999" customHeight="1">
      <c r="B242" s="126"/>
      <c r="C242" s="127"/>
      <c r="D242" s="136" t="s">
        <v>119</v>
      </c>
      <c r="E242" s="136"/>
      <c r="F242" s="136"/>
      <c r="G242" s="136"/>
      <c r="H242" s="136"/>
      <c r="I242" s="136"/>
      <c r="J242" s="136"/>
      <c r="K242" s="136"/>
      <c r="L242" s="136"/>
      <c r="M242" s="136"/>
      <c r="N242" s="198">
        <f>BK242</f>
        <v>0</v>
      </c>
      <c r="O242" s="199"/>
      <c r="P242" s="199"/>
      <c r="Q242" s="199"/>
      <c r="R242" s="129"/>
      <c r="T242" s="130"/>
      <c r="U242" s="127"/>
      <c r="V242" s="127"/>
      <c r="W242" s="131">
        <f>W243</f>
        <v>0.63749999999999996</v>
      </c>
      <c r="X242" s="127"/>
      <c r="Y242" s="131">
        <f>Y243</f>
        <v>0</v>
      </c>
      <c r="Z242" s="127"/>
      <c r="AA242" s="132">
        <f>AA243</f>
        <v>0</v>
      </c>
      <c r="AR242" s="133" t="s">
        <v>81</v>
      </c>
      <c r="AT242" s="134" t="s">
        <v>68</v>
      </c>
      <c r="AU242" s="134" t="s">
        <v>75</v>
      </c>
      <c r="AY242" s="133" t="s">
        <v>136</v>
      </c>
      <c r="BK242" s="135">
        <f>BK243</f>
        <v>0</v>
      </c>
    </row>
    <row r="243" spans="2:65" s="1" customFormat="1" ht="25.5" customHeight="1">
      <c r="B243" s="137"/>
      <c r="C243" s="138" t="s">
        <v>542</v>
      </c>
      <c r="D243" s="138" t="s">
        <v>137</v>
      </c>
      <c r="E243" s="139" t="s">
        <v>607</v>
      </c>
      <c r="F243" s="192" t="s">
        <v>608</v>
      </c>
      <c r="G243" s="192"/>
      <c r="H243" s="192"/>
      <c r="I243" s="192"/>
      <c r="J243" s="140" t="s">
        <v>147</v>
      </c>
      <c r="K243" s="141">
        <v>8.5</v>
      </c>
      <c r="L243" s="193"/>
      <c r="M243" s="193"/>
      <c r="N243" s="193">
        <f>ROUND(L243*K243,2)</f>
        <v>0</v>
      </c>
      <c r="O243" s="193"/>
      <c r="P243" s="193"/>
      <c r="Q243" s="193"/>
      <c r="R243" s="142"/>
      <c r="T243" s="143" t="s">
        <v>5</v>
      </c>
      <c r="U243" s="40" t="s">
        <v>36</v>
      </c>
      <c r="V243" s="144">
        <v>7.4999999999999997E-2</v>
      </c>
      <c r="W243" s="144">
        <f>V243*K243</f>
        <v>0.63749999999999996</v>
      </c>
      <c r="X243" s="144">
        <v>0</v>
      </c>
      <c r="Y243" s="144">
        <f>X243*K243</f>
        <v>0</v>
      </c>
      <c r="Z243" s="144">
        <v>0</v>
      </c>
      <c r="AA243" s="145">
        <f>Z243*K243</f>
        <v>0</v>
      </c>
      <c r="AR243" s="18" t="s">
        <v>395</v>
      </c>
      <c r="AT243" s="18" t="s">
        <v>137</v>
      </c>
      <c r="AU243" s="18" t="s">
        <v>78</v>
      </c>
      <c r="AY243" s="18" t="s">
        <v>136</v>
      </c>
      <c r="BE243" s="146">
        <f>IF(U243="základná",N243,0)</f>
        <v>0</v>
      </c>
      <c r="BF243" s="146">
        <f>IF(U243="znížená",N243,0)</f>
        <v>0</v>
      </c>
      <c r="BG243" s="146">
        <f>IF(U243="zákl. prenesená",N243,0)</f>
        <v>0</v>
      </c>
      <c r="BH243" s="146">
        <f>IF(U243="zníž. prenesená",N243,0)</f>
        <v>0</v>
      </c>
      <c r="BI243" s="146">
        <f>IF(U243="nulová",N243,0)</f>
        <v>0</v>
      </c>
      <c r="BJ243" s="18" t="s">
        <v>78</v>
      </c>
      <c r="BK243" s="146">
        <f>ROUND(L243*K243,2)</f>
        <v>0</v>
      </c>
      <c r="BL243" s="18" t="s">
        <v>395</v>
      </c>
      <c r="BM243" s="18" t="s">
        <v>609</v>
      </c>
    </row>
    <row r="244" spans="2:65" s="9" customFormat="1" ht="37.35" customHeight="1">
      <c r="B244" s="126"/>
      <c r="C244" s="127"/>
      <c r="D244" s="128" t="s">
        <v>120</v>
      </c>
      <c r="E244" s="128"/>
      <c r="F244" s="128"/>
      <c r="G244" s="128"/>
      <c r="H244" s="128"/>
      <c r="I244" s="128"/>
      <c r="J244" s="128"/>
      <c r="K244" s="128"/>
      <c r="L244" s="128"/>
      <c r="M244" s="128"/>
      <c r="N244" s="204">
        <f>BK244</f>
        <v>0</v>
      </c>
      <c r="O244" s="205"/>
      <c r="P244" s="205"/>
      <c r="Q244" s="205"/>
      <c r="R244" s="129"/>
      <c r="T244" s="130"/>
      <c r="U244" s="127"/>
      <c r="V244" s="127"/>
      <c r="W244" s="131">
        <f>W245</f>
        <v>0</v>
      </c>
      <c r="X244" s="127"/>
      <c r="Y244" s="131">
        <f>Y245</f>
        <v>0</v>
      </c>
      <c r="Z244" s="127"/>
      <c r="AA244" s="132">
        <f>AA245</f>
        <v>0</v>
      </c>
      <c r="AR244" s="133" t="s">
        <v>152</v>
      </c>
      <c r="AT244" s="134" t="s">
        <v>68</v>
      </c>
      <c r="AU244" s="134" t="s">
        <v>69</v>
      </c>
      <c r="AY244" s="133" t="s">
        <v>136</v>
      </c>
      <c r="BK244" s="135">
        <f>BK245</f>
        <v>0</v>
      </c>
    </row>
    <row r="245" spans="2:65" s="1" customFormat="1" ht="16.5" customHeight="1">
      <c r="B245" s="137"/>
      <c r="C245" s="138" t="s">
        <v>546</v>
      </c>
      <c r="D245" s="138" t="s">
        <v>137</v>
      </c>
      <c r="E245" s="139" t="s">
        <v>611</v>
      </c>
      <c r="F245" s="192" t="s">
        <v>612</v>
      </c>
      <c r="G245" s="192"/>
      <c r="H245" s="192"/>
      <c r="I245" s="192"/>
      <c r="J245" s="140" t="s">
        <v>284</v>
      </c>
      <c r="K245" s="141">
        <v>1</v>
      </c>
      <c r="L245" s="193"/>
      <c r="M245" s="193"/>
      <c r="N245" s="193">
        <f>ROUND(L245*K245,2)</f>
        <v>0</v>
      </c>
      <c r="O245" s="193"/>
      <c r="P245" s="193"/>
      <c r="Q245" s="193"/>
      <c r="R245" s="142"/>
      <c r="T245" s="143" t="s">
        <v>5</v>
      </c>
      <c r="U245" s="151" t="s">
        <v>36</v>
      </c>
      <c r="V245" s="152">
        <v>0</v>
      </c>
      <c r="W245" s="152">
        <f>V245*K245</f>
        <v>0</v>
      </c>
      <c r="X245" s="152">
        <v>0</v>
      </c>
      <c r="Y245" s="152">
        <f>X245*K245</f>
        <v>0</v>
      </c>
      <c r="Z245" s="152">
        <v>0</v>
      </c>
      <c r="AA245" s="153">
        <f>Z245*K245</f>
        <v>0</v>
      </c>
      <c r="AR245" s="18" t="s">
        <v>613</v>
      </c>
      <c r="AT245" s="18" t="s">
        <v>137</v>
      </c>
      <c r="AU245" s="18" t="s">
        <v>75</v>
      </c>
      <c r="AY245" s="18" t="s">
        <v>136</v>
      </c>
      <c r="BE245" s="146">
        <f>IF(U245="základná",N245,0)</f>
        <v>0</v>
      </c>
      <c r="BF245" s="146">
        <f>IF(U245="znížená",N245,0)</f>
        <v>0</v>
      </c>
      <c r="BG245" s="146">
        <f>IF(U245="zákl. prenesená",N245,0)</f>
        <v>0</v>
      </c>
      <c r="BH245" s="146">
        <f>IF(U245="zníž. prenesená",N245,0)</f>
        <v>0</v>
      </c>
      <c r="BI245" s="146">
        <f>IF(U245="nulová",N245,0)</f>
        <v>0</v>
      </c>
      <c r="BJ245" s="18" t="s">
        <v>78</v>
      </c>
      <c r="BK245" s="146">
        <f>ROUND(L245*K245,2)</f>
        <v>0</v>
      </c>
      <c r="BL245" s="18" t="s">
        <v>613</v>
      </c>
      <c r="BM245" s="18" t="s">
        <v>614</v>
      </c>
    </row>
    <row r="246" spans="2:65" s="1" customFormat="1" ht="6.95" customHeight="1">
      <c r="B246" s="55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7"/>
    </row>
  </sheetData>
  <mergeCells count="391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7:Q107"/>
    <mergeCell ref="L109:Q109"/>
    <mergeCell ref="C115:Q115"/>
    <mergeCell ref="F117:P117"/>
    <mergeCell ref="F118:P118"/>
    <mergeCell ref="M120:P120"/>
    <mergeCell ref="M122:Q122"/>
    <mergeCell ref="M123:Q123"/>
    <mergeCell ref="F125:I125"/>
    <mergeCell ref="L125:M125"/>
    <mergeCell ref="N125:Q125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9:I179"/>
    <mergeCell ref="L179:M179"/>
    <mergeCell ref="N179:Q179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2:I202"/>
    <mergeCell ref="L202:M202"/>
    <mergeCell ref="N202:Q202"/>
    <mergeCell ref="F205:I205"/>
    <mergeCell ref="L205:M205"/>
    <mergeCell ref="N205:Q205"/>
    <mergeCell ref="N203:Q203"/>
    <mergeCell ref="N204:Q204"/>
    <mergeCell ref="F206:I206"/>
    <mergeCell ref="L206:M206"/>
    <mergeCell ref="N206:Q206"/>
    <mergeCell ref="F207:I207"/>
    <mergeCell ref="L207:M207"/>
    <mergeCell ref="N207:Q207"/>
    <mergeCell ref="F209:I209"/>
    <mergeCell ref="L209:M209"/>
    <mergeCell ref="N209:Q209"/>
    <mergeCell ref="N208:Q208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5:I215"/>
    <mergeCell ref="L215:M215"/>
    <mergeCell ref="N215:Q215"/>
    <mergeCell ref="F216:I216"/>
    <mergeCell ref="L216:M216"/>
    <mergeCell ref="N216:Q216"/>
    <mergeCell ref="N214:Q214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3:I223"/>
    <mergeCell ref="L223:M223"/>
    <mergeCell ref="N223:Q223"/>
    <mergeCell ref="N222:Q222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L232:M232"/>
    <mergeCell ref="N232:Q232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45:I245"/>
    <mergeCell ref="L245:M245"/>
    <mergeCell ref="N245:Q245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N239:Q239"/>
    <mergeCell ref="N241:Q241"/>
    <mergeCell ref="N242:Q242"/>
    <mergeCell ref="N244:Q244"/>
    <mergeCell ref="H1:K1"/>
    <mergeCell ref="S2:AC2"/>
    <mergeCell ref="N126:Q126"/>
    <mergeCell ref="N127:Q127"/>
    <mergeCell ref="N128:Q128"/>
    <mergeCell ref="N171:Q171"/>
    <mergeCell ref="N175:Q175"/>
    <mergeCell ref="N177:Q177"/>
    <mergeCell ref="N183:Q183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76:I176"/>
    <mergeCell ref="L176:M176"/>
    <mergeCell ref="N176:Q176"/>
    <mergeCell ref="F178:I178"/>
    <mergeCell ref="L178:M178"/>
    <mergeCell ref="N178:Q178"/>
    <mergeCell ref="N190:Q190"/>
    <mergeCell ref="N201:Q201"/>
    <mergeCell ref="F240:I240"/>
    <mergeCell ref="L240:M240"/>
    <mergeCell ref="N240:Q240"/>
    <mergeCell ref="F243:I243"/>
    <mergeCell ref="L243:M243"/>
    <mergeCell ref="N243:Q243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0:I230"/>
    <mergeCell ref="L230:M230"/>
    <mergeCell ref="N230:Q230"/>
    <mergeCell ref="F231:I231"/>
    <mergeCell ref="L231:M231"/>
    <mergeCell ref="N231:Q231"/>
    <mergeCell ref="F232:I232"/>
  </mergeCells>
  <hyperlinks>
    <hyperlink ref="F1:G1" location="C2" display="1) Krycí list rozpočtu"/>
    <hyperlink ref="H1:K1" location="C86" display="2) Rekapitulácia rozpočtu"/>
    <hyperlink ref="L1" location="C12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45"/>
  <sheetViews>
    <sheetView showGridLines="0" workbookViewId="0">
      <pane ySplit="1" topLeftCell="A127" activePane="bottomLeft" state="frozen"/>
      <selection pane="bottomLeft" activeCell="E21" sqref="E2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91</v>
      </c>
      <c r="G1" s="13"/>
      <c r="H1" s="191" t="s">
        <v>92</v>
      </c>
      <c r="I1" s="191"/>
      <c r="J1" s="191"/>
      <c r="K1" s="191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154" t="s">
        <v>8</v>
      </c>
      <c r="T2" s="155"/>
      <c r="U2" s="155"/>
      <c r="V2" s="155"/>
      <c r="W2" s="155"/>
      <c r="X2" s="155"/>
      <c r="Y2" s="155"/>
      <c r="Z2" s="155"/>
      <c r="AA2" s="155"/>
      <c r="AB2" s="155"/>
      <c r="AC2" s="155"/>
      <c r="AT2" s="18" t="s">
        <v>83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79" t="s">
        <v>96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23"/>
      <c r="T4" s="17" t="s">
        <v>11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9" t="str">
        <f>'Rekapitulácia stavby'!K6</f>
        <v>Vodozádržné opatrenia v obci Močenok</v>
      </c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4"/>
      <c r="R6" s="23"/>
    </row>
    <row r="7" spans="1:66" s="1" customFormat="1" ht="32.85" customHeight="1">
      <c r="B7" s="31"/>
      <c r="C7" s="32"/>
      <c r="D7" s="27" t="s">
        <v>97</v>
      </c>
      <c r="E7" s="32"/>
      <c r="F7" s="189" t="s">
        <v>82</v>
      </c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211"/>
      <c r="P9" s="211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88" t="s">
        <v>5</v>
      </c>
      <c r="P11" s="188"/>
      <c r="Q11" s="32"/>
      <c r="R11" s="33"/>
    </row>
    <row r="12" spans="1:66" s="1" customFormat="1" ht="18" customHeight="1">
      <c r="B12" s="31"/>
      <c r="C12" s="32"/>
      <c r="D12" s="32"/>
      <c r="E12" s="26" t="s">
        <v>19</v>
      </c>
      <c r="F12" s="32"/>
      <c r="G12" s="32"/>
      <c r="H12" s="32"/>
      <c r="I12" s="32"/>
      <c r="J12" s="32"/>
      <c r="K12" s="32"/>
      <c r="L12" s="32"/>
      <c r="M12" s="28" t="s">
        <v>23</v>
      </c>
      <c r="N12" s="32"/>
      <c r="O12" s="188" t="s">
        <v>5</v>
      </c>
      <c r="P12" s="188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188" t="str">
        <f>IF('Rekapitulácia stavby'!AN13="","",'Rekapitulácia stavby'!AN13)</f>
        <v/>
      </c>
      <c r="P14" s="188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23</v>
      </c>
      <c r="N15" s="32"/>
      <c r="O15" s="188" t="str">
        <f>IF('Rekapitulácia stavby'!AN14="","",'Rekapitulácia stavby'!AN14)</f>
        <v/>
      </c>
      <c r="P15" s="188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26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88" t="s">
        <v>5</v>
      </c>
      <c r="P17" s="188"/>
      <c r="Q17" s="32"/>
      <c r="R17" s="33"/>
    </row>
    <row r="18" spans="2:18" s="1" customFormat="1" ht="18" customHeight="1">
      <c r="B18" s="31"/>
      <c r="C18" s="32"/>
      <c r="D18" s="32"/>
      <c r="E18" s="26"/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188" t="s">
        <v>5</v>
      </c>
      <c r="P18" s="188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88" t="s">
        <v>5</v>
      </c>
      <c r="P20" s="188"/>
      <c r="Q20" s="32"/>
      <c r="R20" s="33"/>
    </row>
    <row r="21" spans="2:18" s="1" customFormat="1" ht="18" customHeight="1">
      <c r="B21" s="31"/>
      <c r="C21" s="32"/>
      <c r="D21" s="32"/>
      <c r="E21" s="26"/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188" t="s">
        <v>5</v>
      </c>
      <c r="P21" s="188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90" t="s">
        <v>5</v>
      </c>
      <c r="F24" s="190"/>
      <c r="G24" s="190"/>
      <c r="H24" s="190"/>
      <c r="I24" s="190"/>
      <c r="J24" s="190"/>
      <c r="K24" s="190"/>
      <c r="L24" s="19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98</v>
      </c>
      <c r="E27" s="32"/>
      <c r="F27" s="32"/>
      <c r="G27" s="32"/>
      <c r="H27" s="32"/>
      <c r="I27" s="32"/>
      <c r="J27" s="32"/>
      <c r="K27" s="32"/>
      <c r="L27" s="32"/>
      <c r="M27" s="165">
        <f>N88</f>
        <v>0</v>
      </c>
      <c r="N27" s="165"/>
      <c r="O27" s="165"/>
      <c r="P27" s="165"/>
      <c r="Q27" s="32"/>
      <c r="R27" s="33"/>
    </row>
    <row r="28" spans="2:18" s="1" customFormat="1" ht="14.45" customHeight="1">
      <c r="B28" s="31"/>
      <c r="C28" s="32"/>
      <c r="D28" s="30" t="s">
        <v>99</v>
      </c>
      <c r="E28" s="32"/>
      <c r="F28" s="32"/>
      <c r="G28" s="32"/>
      <c r="H28" s="32"/>
      <c r="I28" s="32"/>
      <c r="J28" s="32"/>
      <c r="K28" s="32"/>
      <c r="L28" s="32"/>
      <c r="M28" s="165">
        <f>N105</f>
        <v>0</v>
      </c>
      <c r="N28" s="165"/>
      <c r="O28" s="165"/>
      <c r="P28" s="165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32</v>
      </c>
      <c r="E30" s="32"/>
      <c r="F30" s="32"/>
      <c r="G30" s="32"/>
      <c r="H30" s="32"/>
      <c r="I30" s="32"/>
      <c r="J30" s="32"/>
      <c r="K30" s="32"/>
      <c r="L30" s="32"/>
      <c r="M30" s="224">
        <f>ROUND(M27+M28,2)</f>
        <v>0</v>
      </c>
      <c r="N30" s="208"/>
      <c r="O30" s="208"/>
      <c r="P30" s="208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4" t="s">
        <v>35</v>
      </c>
      <c r="H32" s="221">
        <f>ROUND((SUM(BE105:BE106)+SUM(BE124:BE244)), 2)</f>
        <v>0</v>
      </c>
      <c r="I32" s="208"/>
      <c r="J32" s="208"/>
      <c r="K32" s="32"/>
      <c r="L32" s="32"/>
      <c r="M32" s="221">
        <f>ROUND(ROUND((SUM(BE105:BE106)+SUM(BE124:BE244)), 2)*F32, 2)</f>
        <v>0</v>
      </c>
      <c r="N32" s="208"/>
      <c r="O32" s="208"/>
      <c r="P32" s="208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4" t="s">
        <v>35</v>
      </c>
      <c r="H33" s="221">
        <f>ROUND((SUM(BF105:BF106)+SUM(BF124:BF244)), 2)</f>
        <v>0</v>
      </c>
      <c r="I33" s="208"/>
      <c r="J33" s="208"/>
      <c r="K33" s="32"/>
      <c r="L33" s="32"/>
      <c r="M33" s="221">
        <f>ROUND(ROUND((SUM(BF105:BF106)+SUM(BF124:BF244)), 2)*F33, 2)</f>
        <v>0</v>
      </c>
      <c r="N33" s="208"/>
      <c r="O33" s="208"/>
      <c r="P33" s="208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4" t="s">
        <v>35</v>
      </c>
      <c r="H34" s="221">
        <f>ROUND((SUM(BG105:BG106)+SUM(BG124:BG244)), 2)</f>
        <v>0</v>
      </c>
      <c r="I34" s="208"/>
      <c r="J34" s="208"/>
      <c r="K34" s="32"/>
      <c r="L34" s="32"/>
      <c r="M34" s="221">
        <v>0</v>
      </c>
      <c r="N34" s="208"/>
      <c r="O34" s="208"/>
      <c r="P34" s="208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4" t="s">
        <v>35</v>
      </c>
      <c r="H35" s="221">
        <f>ROUND((SUM(BH105:BH106)+SUM(BH124:BH244)), 2)</f>
        <v>0</v>
      </c>
      <c r="I35" s="208"/>
      <c r="J35" s="208"/>
      <c r="K35" s="32"/>
      <c r="L35" s="32"/>
      <c r="M35" s="221">
        <v>0</v>
      </c>
      <c r="N35" s="208"/>
      <c r="O35" s="208"/>
      <c r="P35" s="208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4" t="s">
        <v>35</v>
      </c>
      <c r="H36" s="221">
        <f>ROUND((SUM(BI105:BI106)+SUM(BI124:BI244)), 2)</f>
        <v>0</v>
      </c>
      <c r="I36" s="208"/>
      <c r="J36" s="208"/>
      <c r="K36" s="32"/>
      <c r="L36" s="32"/>
      <c r="M36" s="221">
        <v>0</v>
      </c>
      <c r="N36" s="208"/>
      <c r="O36" s="208"/>
      <c r="P36" s="208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40</v>
      </c>
      <c r="E38" s="71"/>
      <c r="F38" s="71"/>
      <c r="G38" s="106" t="s">
        <v>41</v>
      </c>
      <c r="H38" s="107" t="s">
        <v>42</v>
      </c>
      <c r="I38" s="71"/>
      <c r="J38" s="71"/>
      <c r="K38" s="71"/>
      <c r="L38" s="222">
        <f>SUM(M30:M36)</f>
        <v>0</v>
      </c>
      <c r="M38" s="222"/>
      <c r="N38" s="222"/>
      <c r="O38" s="222"/>
      <c r="P38" s="223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9" t="s">
        <v>100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9" t="str">
        <f>F6</f>
        <v>Vodozádržné opatrenia v obci Močenok</v>
      </c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32"/>
      <c r="R78" s="33"/>
    </row>
    <row r="79" spans="2:18" s="1" customFormat="1" ht="36.950000000000003" customHeight="1">
      <c r="B79" s="31"/>
      <c r="C79" s="65" t="s">
        <v>97</v>
      </c>
      <c r="D79" s="32"/>
      <c r="E79" s="32"/>
      <c r="F79" s="181" t="str">
        <f>F7</f>
        <v>SO03 Odvodnenie plochej strechy prístavby KD a chodníka</v>
      </c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11" t="str">
        <f>IF(O9="","",O9)</f>
        <v/>
      </c>
      <c r="N81" s="211"/>
      <c r="O81" s="211"/>
      <c r="P81" s="211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26</v>
      </c>
      <c r="L83" s="32"/>
      <c r="M83" s="188">
        <f>E18</f>
        <v>0</v>
      </c>
      <c r="N83" s="188"/>
      <c r="O83" s="188"/>
      <c r="P83" s="188"/>
      <c r="Q83" s="188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28</v>
      </c>
      <c r="L84" s="32"/>
      <c r="M84" s="188">
        <f>E21</f>
        <v>0</v>
      </c>
      <c r="N84" s="188"/>
      <c r="O84" s="188"/>
      <c r="P84" s="188"/>
      <c r="Q84" s="188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9" t="s">
        <v>101</v>
      </c>
      <c r="D86" s="220"/>
      <c r="E86" s="220"/>
      <c r="F86" s="220"/>
      <c r="G86" s="220"/>
      <c r="H86" s="100"/>
      <c r="I86" s="100"/>
      <c r="J86" s="100"/>
      <c r="K86" s="100"/>
      <c r="L86" s="100"/>
      <c r="M86" s="100"/>
      <c r="N86" s="219" t="s">
        <v>102</v>
      </c>
      <c r="O86" s="220"/>
      <c r="P86" s="220"/>
      <c r="Q86" s="220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7">
        <f>N124</f>
        <v>0</v>
      </c>
      <c r="O88" s="217"/>
      <c r="P88" s="217"/>
      <c r="Q88" s="217"/>
      <c r="R88" s="33"/>
      <c r="AU88" s="18" t="s">
        <v>104</v>
      </c>
    </row>
    <row r="89" spans="2:47" s="6" customFormat="1" ht="24.95" customHeight="1">
      <c r="B89" s="109"/>
      <c r="C89" s="110"/>
      <c r="D89" s="111" t="s">
        <v>105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7">
        <f>N125</f>
        <v>0</v>
      </c>
      <c r="O89" s="214"/>
      <c r="P89" s="214"/>
      <c r="Q89" s="214"/>
      <c r="R89" s="112"/>
    </row>
    <row r="90" spans="2:47" s="7" customFormat="1" ht="19.899999999999999" customHeight="1">
      <c r="B90" s="113"/>
      <c r="C90" s="114"/>
      <c r="D90" s="115" t="s">
        <v>106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15">
        <f>N126</f>
        <v>0</v>
      </c>
      <c r="O90" s="216"/>
      <c r="P90" s="216"/>
      <c r="Q90" s="216"/>
      <c r="R90" s="116"/>
    </row>
    <row r="91" spans="2:47" s="7" customFormat="1" ht="19.899999999999999" customHeight="1">
      <c r="B91" s="113"/>
      <c r="C91" s="114"/>
      <c r="D91" s="115" t="s">
        <v>107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15">
        <f>N172</f>
        <v>0</v>
      </c>
      <c r="O91" s="216"/>
      <c r="P91" s="216"/>
      <c r="Q91" s="216"/>
      <c r="R91" s="116"/>
    </row>
    <row r="92" spans="2:47" s="7" customFormat="1" ht="19.899999999999999" customHeight="1">
      <c r="B92" s="113"/>
      <c r="C92" s="114"/>
      <c r="D92" s="115" t="s">
        <v>109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15">
        <f>N177</f>
        <v>0</v>
      </c>
      <c r="O92" s="216"/>
      <c r="P92" s="216"/>
      <c r="Q92" s="216"/>
      <c r="R92" s="116"/>
    </row>
    <row r="93" spans="2:47" s="7" customFormat="1" ht="19.899999999999999" customHeight="1">
      <c r="B93" s="113"/>
      <c r="C93" s="114"/>
      <c r="D93" s="115" t="s">
        <v>110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15">
        <f>N181</f>
        <v>0</v>
      </c>
      <c r="O93" s="216"/>
      <c r="P93" s="216"/>
      <c r="Q93" s="216"/>
      <c r="R93" s="116"/>
    </row>
    <row r="94" spans="2:47" s="7" customFormat="1" ht="19.899999999999999" customHeight="1">
      <c r="B94" s="113"/>
      <c r="C94" s="114"/>
      <c r="D94" s="115" t="s">
        <v>111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15">
        <f>N189</f>
        <v>0</v>
      </c>
      <c r="O94" s="216"/>
      <c r="P94" s="216"/>
      <c r="Q94" s="216"/>
      <c r="R94" s="116"/>
    </row>
    <row r="95" spans="2:47" s="7" customFormat="1" ht="19.899999999999999" customHeight="1">
      <c r="B95" s="113"/>
      <c r="C95" s="114"/>
      <c r="D95" s="115" t="s">
        <v>112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15">
        <f>N201</f>
        <v>0</v>
      </c>
      <c r="O95" s="216"/>
      <c r="P95" s="216"/>
      <c r="Q95" s="216"/>
      <c r="R95" s="116"/>
    </row>
    <row r="96" spans="2:47" s="7" customFormat="1" ht="19.899999999999999" customHeight="1">
      <c r="B96" s="113"/>
      <c r="C96" s="114"/>
      <c r="D96" s="115" t="s">
        <v>113</v>
      </c>
      <c r="E96" s="114"/>
      <c r="F96" s="114"/>
      <c r="G96" s="114"/>
      <c r="H96" s="114"/>
      <c r="I96" s="114"/>
      <c r="J96" s="114"/>
      <c r="K96" s="114"/>
      <c r="L96" s="114"/>
      <c r="M96" s="114"/>
      <c r="N96" s="215">
        <f>N213</f>
        <v>0</v>
      </c>
      <c r="O96" s="216"/>
      <c r="P96" s="216"/>
      <c r="Q96" s="216"/>
      <c r="R96" s="116"/>
    </row>
    <row r="97" spans="2:21" s="6" customFormat="1" ht="24.95" customHeight="1">
      <c r="B97" s="109"/>
      <c r="C97" s="110"/>
      <c r="D97" s="111" t="s">
        <v>114</v>
      </c>
      <c r="E97" s="110"/>
      <c r="F97" s="110"/>
      <c r="G97" s="110"/>
      <c r="H97" s="110"/>
      <c r="I97" s="110"/>
      <c r="J97" s="110"/>
      <c r="K97" s="110"/>
      <c r="L97" s="110"/>
      <c r="M97" s="110"/>
      <c r="N97" s="197">
        <f>N215</f>
        <v>0</v>
      </c>
      <c r="O97" s="214"/>
      <c r="P97" s="214"/>
      <c r="Q97" s="214"/>
      <c r="R97" s="112"/>
    </row>
    <row r="98" spans="2:21" s="7" customFormat="1" ht="19.899999999999999" customHeight="1">
      <c r="B98" s="113"/>
      <c r="C98" s="114"/>
      <c r="D98" s="115" t="s">
        <v>115</v>
      </c>
      <c r="E98" s="114"/>
      <c r="F98" s="114"/>
      <c r="G98" s="114"/>
      <c r="H98" s="114"/>
      <c r="I98" s="114"/>
      <c r="J98" s="114"/>
      <c r="K98" s="114"/>
      <c r="L98" s="114"/>
      <c r="M98" s="114"/>
      <c r="N98" s="215">
        <f>N216</f>
        <v>0</v>
      </c>
      <c r="O98" s="216"/>
      <c r="P98" s="216"/>
      <c r="Q98" s="216"/>
      <c r="R98" s="116"/>
    </row>
    <row r="99" spans="2:21" s="7" customFormat="1" ht="19.899999999999999" customHeight="1">
      <c r="B99" s="113"/>
      <c r="C99" s="114"/>
      <c r="D99" s="115" t="s">
        <v>116</v>
      </c>
      <c r="E99" s="114"/>
      <c r="F99" s="114"/>
      <c r="G99" s="114"/>
      <c r="H99" s="114"/>
      <c r="I99" s="114"/>
      <c r="J99" s="114"/>
      <c r="K99" s="114"/>
      <c r="L99" s="114"/>
      <c r="M99" s="114"/>
      <c r="N99" s="215">
        <f>N224</f>
        <v>0</v>
      </c>
      <c r="O99" s="216"/>
      <c r="P99" s="216"/>
      <c r="Q99" s="216"/>
      <c r="R99" s="116"/>
    </row>
    <row r="100" spans="2:21" s="7" customFormat="1" ht="19.899999999999999" customHeight="1">
      <c r="B100" s="113"/>
      <c r="C100" s="114"/>
      <c r="D100" s="115" t="s">
        <v>117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215">
        <f>N230</f>
        <v>0</v>
      </c>
      <c r="O100" s="216"/>
      <c r="P100" s="216"/>
      <c r="Q100" s="216"/>
      <c r="R100" s="116"/>
    </row>
    <row r="101" spans="2:21" s="6" customFormat="1" ht="24.95" customHeight="1">
      <c r="B101" s="109"/>
      <c r="C101" s="110"/>
      <c r="D101" s="111" t="s">
        <v>118</v>
      </c>
      <c r="E101" s="110"/>
      <c r="F101" s="110"/>
      <c r="G101" s="110"/>
      <c r="H101" s="110"/>
      <c r="I101" s="110"/>
      <c r="J101" s="110"/>
      <c r="K101" s="110"/>
      <c r="L101" s="110"/>
      <c r="M101" s="110"/>
      <c r="N101" s="197">
        <f>N240</f>
        <v>0</v>
      </c>
      <c r="O101" s="214"/>
      <c r="P101" s="214"/>
      <c r="Q101" s="214"/>
      <c r="R101" s="112"/>
    </row>
    <row r="102" spans="2:21" s="7" customFormat="1" ht="19.899999999999999" customHeight="1">
      <c r="B102" s="113"/>
      <c r="C102" s="114"/>
      <c r="D102" s="115" t="s">
        <v>119</v>
      </c>
      <c r="E102" s="114"/>
      <c r="F102" s="114"/>
      <c r="G102" s="114"/>
      <c r="H102" s="114"/>
      <c r="I102" s="114"/>
      <c r="J102" s="114"/>
      <c r="K102" s="114"/>
      <c r="L102" s="114"/>
      <c r="M102" s="114"/>
      <c r="N102" s="215">
        <f>N241</f>
        <v>0</v>
      </c>
      <c r="O102" s="216"/>
      <c r="P102" s="216"/>
      <c r="Q102" s="216"/>
      <c r="R102" s="116"/>
    </row>
    <row r="103" spans="2:21" s="6" customFormat="1" ht="24.95" customHeight="1">
      <c r="B103" s="109"/>
      <c r="C103" s="110"/>
      <c r="D103" s="111" t="s">
        <v>120</v>
      </c>
      <c r="E103" s="110"/>
      <c r="F103" s="110"/>
      <c r="G103" s="110"/>
      <c r="H103" s="110"/>
      <c r="I103" s="110"/>
      <c r="J103" s="110"/>
      <c r="K103" s="110"/>
      <c r="L103" s="110"/>
      <c r="M103" s="110"/>
      <c r="N103" s="197">
        <f>N243</f>
        <v>0</v>
      </c>
      <c r="O103" s="214"/>
      <c r="P103" s="214"/>
      <c r="Q103" s="214"/>
      <c r="R103" s="112"/>
    </row>
    <row r="104" spans="2:21" s="1" customFormat="1" ht="21.75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3"/>
    </row>
    <row r="105" spans="2:21" s="1" customFormat="1" ht="29.25" customHeight="1">
      <c r="B105" s="31"/>
      <c r="C105" s="108" t="s">
        <v>121</v>
      </c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217">
        <v>0</v>
      </c>
      <c r="O105" s="218"/>
      <c r="P105" s="218"/>
      <c r="Q105" s="218"/>
      <c r="R105" s="33"/>
      <c r="T105" s="117"/>
      <c r="U105" s="118" t="s">
        <v>33</v>
      </c>
    </row>
    <row r="106" spans="2:21" s="1" customFormat="1" ht="18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3"/>
    </row>
    <row r="107" spans="2:21" s="1" customFormat="1" ht="29.25" customHeight="1">
      <c r="B107" s="31"/>
      <c r="C107" s="99" t="s">
        <v>90</v>
      </c>
      <c r="D107" s="100"/>
      <c r="E107" s="100"/>
      <c r="F107" s="100"/>
      <c r="G107" s="100"/>
      <c r="H107" s="100"/>
      <c r="I107" s="100"/>
      <c r="J107" s="100"/>
      <c r="K107" s="100"/>
      <c r="L107" s="169">
        <f>ROUND(SUM(N88+N105),2)</f>
        <v>0</v>
      </c>
      <c r="M107" s="169"/>
      <c r="N107" s="169"/>
      <c r="O107" s="169"/>
      <c r="P107" s="169"/>
      <c r="Q107" s="169"/>
      <c r="R107" s="33"/>
    </row>
    <row r="108" spans="2:21" s="1" customFormat="1" ht="6.95" customHeight="1"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7"/>
    </row>
    <row r="112" spans="2:21" s="1" customFormat="1" ht="6.95" customHeight="1">
      <c r="B112" s="58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60"/>
    </row>
    <row r="113" spans="2:65" s="1" customFormat="1" ht="36.950000000000003" customHeight="1">
      <c r="B113" s="31"/>
      <c r="C113" s="179" t="s">
        <v>122</v>
      </c>
      <c r="D113" s="208"/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33"/>
    </row>
    <row r="114" spans="2:65" s="1" customFormat="1" ht="6.95" customHeight="1">
      <c r="B114" s="31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3"/>
    </row>
    <row r="115" spans="2:65" s="1" customFormat="1" ht="30" customHeight="1">
      <c r="B115" s="31"/>
      <c r="C115" s="28" t="s">
        <v>14</v>
      </c>
      <c r="D115" s="32"/>
      <c r="E115" s="32"/>
      <c r="F115" s="209" t="str">
        <f>F6</f>
        <v>Vodozádržné opatrenia v obci Močenok</v>
      </c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32"/>
      <c r="R115" s="33"/>
    </row>
    <row r="116" spans="2:65" s="1" customFormat="1" ht="36.950000000000003" customHeight="1">
      <c r="B116" s="31"/>
      <c r="C116" s="65" t="s">
        <v>97</v>
      </c>
      <c r="D116" s="32"/>
      <c r="E116" s="32"/>
      <c r="F116" s="181" t="str">
        <f>F7</f>
        <v>SO03 Odvodnenie plochej strechy prístavby KD a chodníka</v>
      </c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32"/>
      <c r="R116" s="33"/>
    </row>
    <row r="117" spans="2:65" s="1" customFormat="1" ht="6.95" customHeight="1">
      <c r="B117" s="31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3"/>
    </row>
    <row r="118" spans="2:65" s="1" customFormat="1" ht="18" customHeight="1">
      <c r="B118" s="31"/>
      <c r="C118" s="28" t="s">
        <v>18</v>
      </c>
      <c r="D118" s="32"/>
      <c r="E118" s="32"/>
      <c r="F118" s="26" t="str">
        <f>F9</f>
        <v>Obec Močenok</v>
      </c>
      <c r="G118" s="32"/>
      <c r="H118" s="32"/>
      <c r="I118" s="32"/>
      <c r="J118" s="32"/>
      <c r="K118" s="28" t="s">
        <v>20</v>
      </c>
      <c r="L118" s="32"/>
      <c r="M118" s="211" t="str">
        <f>IF(O9="","",O9)</f>
        <v/>
      </c>
      <c r="N118" s="211"/>
      <c r="O118" s="211"/>
      <c r="P118" s="211"/>
      <c r="Q118" s="32"/>
      <c r="R118" s="33"/>
    </row>
    <row r="119" spans="2:65" s="1" customFormat="1" ht="6.9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3"/>
    </row>
    <row r="120" spans="2:65" s="1" customFormat="1" ht="15">
      <c r="B120" s="31"/>
      <c r="C120" s="28" t="s">
        <v>21</v>
      </c>
      <c r="D120" s="32"/>
      <c r="E120" s="32"/>
      <c r="F120" s="26" t="str">
        <f>E12</f>
        <v>Obec Močenok</v>
      </c>
      <c r="G120" s="32"/>
      <c r="H120" s="32"/>
      <c r="I120" s="32"/>
      <c r="J120" s="32"/>
      <c r="K120" s="28" t="s">
        <v>26</v>
      </c>
      <c r="L120" s="32"/>
      <c r="M120" s="188">
        <f>E18</f>
        <v>0</v>
      </c>
      <c r="N120" s="188"/>
      <c r="O120" s="188"/>
      <c r="P120" s="188"/>
      <c r="Q120" s="188"/>
      <c r="R120" s="33"/>
    </row>
    <row r="121" spans="2:65" s="1" customFormat="1" ht="14.45" customHeight="1">
      <c r="B121" s="31"/>
      <c r="C121" s="28" t="s">
        <v>24</v>
      </c>
      <c r="D121" s="32"/>
      <c r="E121" s="32"/>
      <c r="F121" s="26" t="str">
        <f>IF(E15="","",E15)</f>
        <v xml:space="preserve"> </v>
      </c>
      <c r="G121" s="32"/>
      <c r="H121" s="32"/>
      <c r="I121" s="32"/>
      <c r="J121" s="32"/>
      <c r="K121" s="28" t="s">
        <v>28</v>
      </c>
      <c r="L121" s="32"/>
      <c r="M121" s="188">
        <f>E21</f>
        <v>0</v>
      </c>
      <c r="N121" s="188"/>
      <c r="O121" s="188"/>
      <c r="P121" s="188"/>
      <c r="Q121" s="188"/>
      <c r="R121" s="33"/>
    </row>
    <row r="122" spans="2:65" s="1" customFormat="1" ht="10.35" customHeight="1">
      <c r="B122" s="31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3"/>
    </row>
    <row r="123" spans="2:65" s="8" customFormat="1" ht="29.25" customHeight="1">
      <c r="B123" s="119"/>
      <c r="C123" s="120" t="s">
        <v>123</v>
      </c>
      <c r="D123" s="121" t="s">
        <v>124</v>
      </c>
      <c r="E123" s="121" t="s">
        <v>51</v>
      </c>
      <c r="F123" s="212" t="s">
        <v>125</v>
      </c>
      <c r="G123" s="212"/>
      <c r="H123" s="212"/>
      <c r="I123" s="212"/>
      <c r="J123" s="121" t="s">
        <v>126</v>
      </c>
      <c r="K123" s="121" t="s">
        <v>127</v>
      </c>
      <c r="L123" s="212" t="s">
        <v>128</v>
      </c>
      <c r="M123" s="212"/>
      <c r="N123" s="212" t="s">
        <v>102</v>
      </c>
      <c r="O123" s="212"/>
      <c r="P123" s="212"/>
      <c r="Q123" s="213"/>
      <c r="R123" s="122"/>
      <c r="T123" s="72" t="s">
        <v>129</v>
      </c>
      <c r="U123" s="73" t="s">
        <v>33</v>
      </c>
      <c r="V123" s="73" t="s">
        <v>130</v>
      </c>
      <c r="W123" s="73" t="s">
        <v>131</v>
      </c>
      <c r="X123" s="73" t="s">
        <v>132</v>
      </c>
      <c r="Y123" s="73" t="s">
        <v>133</v>
      </c>
      <c r="Z123" s="73" t="s">
        <v>134</v>
      </c>
      <c r="AA123" s="74" t="s">
        <v>135</v>
      </c>
    </row>
    <row r="124" spans="2:65" s="1" customFormat="1" ht="29.25" customHeight="1">
      <c r="B124" s="31"/>
      <c r="C124" s="76" t="s">
        <v>98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194">
        <f>BK124</f>
        <v>0</v>
      </c>
      <c r="O124" s="195"/>
      <c r="P124" s="195"/>
      <c r="Q124" s="195"/>
      <c r="R124" s="33"/>
      <c r="T124" s="75"/>
      <c r="U124" s="47"/>
      <c r="V124" s="47"/>
      <c r="W124" s="123">
        <f>W125+W215+W240+W243</f>
        <v>1465.4741820000008</v>
      </c>
      <c r="X124" s="47"/>
      <c r="Y124" s="123">
        <f>Y125+Y215+Y240+Y243</f>
        <v>162.31566134000002</v>
      </c>
      <c r="Z124" s="47"/>
      <c r="AA124" s="124">
        <f>AA125+AA215+AA240+AA243</f>
        <v>6.1651380000000007</v>
      </c>
      <c r="AT124" s="18" t="s">
        <v>68</v>
      </c>
      <c r="AU124" s="18" t="s">
        <v>104</v>
      </c>
      <c r="BK124" s="125">
        <f>BK125+BK215+BK240+BK243</f>
        <v>0</v>
      </c>
    </row>
    <row r="125" spans="2:65" s="9" customFormat="1" ht="37.35" customHeight="1">
      <c r="B125" s="126"/>
      <c r="C125" s="127"/>
      <c r="D125" s="128" t="s">
        <v>105</v>
      </c>
      <c r="E125" s="128"/>
      <c r="F125" s="128"/>
      <c r="G125" s="128"/>
      <c r="H125" s="128"/>
      <c r="I125" s="128"/>
      <c r="J125" s="128"/>
      <c r="K125" s="128"/>
      <c r="L125" s="128"/>
      <c r="M125" s="128"/>
      <c r="N125" s="196">
        <f>BK125</f>
        <v>0</v>
      </c>
      <c r="O125" s="197"/>
      <c r="P125" s="197"/>
      <c r="Q125" s="197"/>
      <c r="R125" s="129"/>
      <c r="T125" s="130"/>
      <c r="U125" s="127"/>
      <c r="V125" s="127"/>
      <c r="W125" s="131">
        <f>W126+W172+W177+W181+W189+W201+W213</f>
        <v>1434.7628870000008</v>
      </c>
      <c r="X125" s="127"/>
      <c r="Y125" s="131">
        <f>Y126+Y172+Y177+Y181+Y189+Y201+Y213</f>
        <v>161.87440154000001</v>
      </c>
      <c r="Z125" s="127"/>
      <c r="AA125" s="132">
        <f>AA126+AA172+AA177+AA181+AA189+AA201+AA213</f>
        <v>6.0981780000000008</v>
      </c>
      <c r="AR125" s="133" t="s">
        <v>75</v>
      </c>
      <c r="AT125" s="134" t="s">
        <v>68</v>
      </c>
      <c r="AU125" s="134" t="s">
        <v>69</v>
      </c>
      <c r="AY125" s="133" t="s">
        <v>136</v>
      </c>
      <c r="BK125" s="135">
        <f>BK126+BK172+BK177+BK181+BK189+BK201+BK213</f>
        <v>0</v>
      </c>
    </row>
    <row r="126" spans="2:65" s="9" customFormat="1" ht="19.899999999999999" customHeight="1">
      <c r="B126" s="126"/>
      <c r="C126" s="127"/>
      <c r="D126" s="136" t="s">
        <v>106</v>
      </c>
      <c r="E126" s="136"/>
      <c r="F126" s="136"/>
      <c r="G126" s="136"/>
      <c r="H126" s="136"/>
      <c r="I126" s="136"/>
      <c r="J126" s="136"/>
      <c r="K126" s="136"/>
      <c r="L126" s="136"/>
      <c r="M126" s="136"/>
      <c r="N126" s="198">
        <f>BK126</f>
        <v>0</v>
      </c>
      <c r="O126" s="199"/>
      <c r="P126" s="199"/>
      <c r="Q126" s="199"/>
      <c r="R126" s="129"/>
      <c r="T126" s="130"/>
      <c r="U126" s="127"/>
      <c r="V126" s="127"/>
      <c r="W126" s="131">
        <f>SUM(W127:W171)</f>
        <v>1140.9426660000006</v>
      </c>
      <c r="X126" s="127"/>
      <c r="Y126" s="131">
        <f>SUM(Y127:Y171)</f>
        <v>115.40513300000001</v>
      </c>
      <c r="Z126" s="127"/>
      <c r="AA126" s="132">
        <f>SUM(AA127:AA171)</f>
        <v>6.0590280000000005</v>
      </c>
      <c r="AR126" s="133" t="s">
        <v>75</v>
      </c>
      <c r="AT126" s="134" t="s">
        <v>68</v>
      </c>
      <c r="AU126" s="134" t="s">
        <v>75</v>
      </c>
      <c r="AY126" s="133" t="s">
        <v>136</v>
      </c>
      <c r="BK126" s="135">
        <f>SUM(BK127:BK171)</f>
        <v>0</v>
      </c>
    </row>
    <row r="127" spans="2:65" s="1" customFormat="1" ht="38.25" customHeight="1">
      <c r="B127" s="137"/>
      <c r="C127" s="138" t="s">
        <v>75</v>
      </c>
      <c r="D127" s="138" t="s">
        <v>137</v>
      </c>
      <c r="E127" s="139" t="s">
        <v>138</v>
      </c>
      <c r="F127" s="192" t="s">
        <v>139</v>
      </c>
      <c r="G127" s="192"/>
      <c r="H127" s="192"/>
      <c r="I127" s="192"/>
      <c r="J127" s="140" t="s">
        <v>140</v>
      </c>
      <c r="K127" s="141">
        <v>79.882000000000005</v>
      </c>
      <c r="L127" s="193"/>
      <c r="M127" s="193"/>
      <c r="N127" s="193">
        <f t="shared" ref="N127:N171" si="0">ROUND(L127*K127,2)</f>
        <v>0</v>
      </c>
      <c r="O127" s="193"/>
      <c r="P127" s="193"/>
      <c r="Q127" s="193"/>
      <c r="R127" s="142"/>
      <c r="T127" s="143" t="s">
        <v>5</v>
      </c>
      <c r="U127" s="40" t="s">
        <v>36</v>
      </c>
      <c r="V127" s="144">
        <v>0.01</v>
      </c>
      <c r="W127" s="144">
        <f t="shared" ref="W127:W171" si="1">V127*K127</f>
        <v>0.79882000000000009</v>
      </c>
      <c r="X127" s="144">
        <v>0</v>
      </c>
      <c r="Y127" s="144">
        <f t="shared" ref="Y127:Y171" si="2">X127*K127</f>
        <v>0</v>
      </c>
      <c r="Z127" s="144">
        <v>0</v>
      </c>
      <c r="AA127" s="145">
        <f t="shared" ref="AA127:AA171" si="3">Z127*K127</f>
        <v>0</v>
      </c>
      <c r="AR127" s="18" t="s">
        <v>84</v>
      </c>
      <c r="AT127" s="18" t="s">
        <v>137</v>
      </c>
      <c r="AU127" s="18" t="s">
        <v>78</v>
      </c>
      <c r="AY127" s="18" t="s">
        <v>136</v>
      </c>
      <c r="BE127" s="146">
        <f t="shared" ref="BE127:BE171" si="4">IF(U127="základná",N127,0)</f>
        <v>0</v>
      </c>
      <c r="BF127" s="146">
        <f t="shared" ref="BF127:BF171" si="5">IF(U127="znížená",N127,0)</f>
        <v>0</v>
      </c>
      <c r="BG127" s="146">
        <f t="shared" ref="BG127:BG171" si="6">IF(U127="zákl. prenesená",N127,0)</f>
        <v>0</v>
      </c>
      <c r="BH127" s="146">
        <f t="shared" ref="BH127:BH171" si="7">IF(U127="zníž. prenesená",N127,0)</f>
        <v>0</v>
      </c>
      <c r="BI127" s="146">
        <f t="shared" ref="BI127:BI171" si="8">IF(U127="nulová",N127,0)</f>
        <v>0</v>
      </c>
      <c r="BJ127" s="18" t="s">
        <v>78</v>
      </c>
      <c r="BK127" s="146">
        <f t="shared" ref="BK127:BK171" si="9">ROUND(L127*K127,2)</f>
        <v>0</v>
      </c>
      <c r="BL127" s="18" t="s">
        <v>84</v>
      </c>
      <c r="BM127" s="18" t="s">
        <v>141</v>
      </c>
    </row>
    <row r="128" spans="2:65" s="1" customFormat="1" ht="38.25" customHeight="1">
      <c r="B128" s="137"/>
      <c r="C128" s="138" t="s">
        <v>78</v>
      </c>
      <c r="D128" s="138" t="s">
        <v>137</v>
      </c>
      <c r="E128" s="139" t="s">
        <v>142</v>
      </c>
      <c r="F128" s="192" t="s">
        <v>143</v>
      </c>
      <c r="G128" s="192"/>
      <c r="H128" s="192"/>
      <c r="I128" s="192"/>
      <c r="J128" s="140" t="s">
        <v>140</v>
      </c>
      <c r="K128" s="141">
        <v>4.9880000000000004</v>
      </c>
      <c r="L128" s="193"/>
      <c r="M128" s="193"/>
      <c r="N128" s="193">
        <f t="shared" si="0"/>
        <v>0</v>
      </c>
      <c r="O128" s="193"/>
      <c r="P128" s="193"/>
      <c r="Q128" s="193"/>
      <c r="R128" s="142"/>
      <c r="T128" s="143" t="s">
        <v>5</v>
      </c>
      <c r="U128" s="40" t="s">
        <v>36</v>
      </c>
      <c r="V128" s="144">
        <v>0.35499999999999998</v>
      </c>
      <c r="W128" s="144">
        <f t="shared" si="1"/>
        <v>1.77074</v>
      </c>
      <c r="X128" s="144">
        <v>0</v>
      </c>
      <c r="Y128" s="144">
        <f t="shared" si="2"/>
        <v>0</v>
      </c>
      <c r="Z128" s="144">
        <v>0.18099999999999999</v>
      </c>
      <c r="AA128" s="145">
        <f t="shared" si="3"/>
        <v>0.90282800000000007</v>
      </c>
      <c r="AR128" s="18" t="s">
        <v>84</v>
      </c>
      <c r="AT128" s="18" t="s">
        <v>137</v>
      </c>
      <c r="AU128" s="18" t="s">
        <v>78</v>
      </c>
      <c r="AY128" s="18" t="s">
        <v>136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8" t="s">
        <v>78</v>
      </c>
      <c r="BK128" s="146">
        <f t="shared" si="9"/>
        <v>0</v>
      </c>
      <c r="BL128" s="18" t="s">
        <v>84</v>
      </c>
      <c r="BM128" s="18" t="s">
        <v>144</v>
      </c>
    </row>
    <row r="129" spans="2:65" s="1" customFormat="1" ht="38.25" customHeight="1">
      <c r="B129" s="137"/>
      <c r="C129" s="138" t="s">
        <v>81</v>
      </c>
      <c r="D129" s="138" t="s">
        <v>137</v>
      </c>
      <c r="E129" s="139" t="s">
        <v>145</v>
      </c>
      <c r="F129" s="192" t="s">
        <v>146</v>
      </c>
      <c r="G129" s="192"/>
      <c r="H129" s="192"/>
      <c r="I129" s="192"/>
      <c r="J129" s="140" t="s">
        <v>147</v>
      </c>
      <c r="K129" s="141">
        <v>1.1599999999999999</v>
      </c>
      <c r="L129" s="193"/>
      <c r="M129" s="193"/>
      <c r="N129" s="193">
        <f t="shared" si="0"/>
        <v>0</v>
      </c>
      <c r="O129" s="193"/>
      <c r="P129" s="193"/>
      <c r="Q129" s="193"/>
      <c r="R129" s="142"/>
      <c r="T129" s="143" t="s">
        <v>5</v>
      </c>
      <c r="U129" s="40" t="s">
        <v>36</v>
      </c>
      <c r="V129" s="144">
        <v>0.127</v>
      </c>
      <c r="W129" s="144">
        <f t="shared" si="1"/>
        <v>0.14731999999999998</v>
      </c>
      <c r="X129" s="144">
        <v>0</v>
      </c>
      <c r="Y129" s="144">
        <f t="shared" si="2"/>
        <v>0</v>
      </c>
      <c r="Z129" s="144">
        <v>0.14499999999999999</v>
      </c>
      <c r="AA129" s="145">
        <f t="shared" si="3"/>
        <v>0.16819999999999999</v>
      </c>
      <c r="AR129" s="18" t="s">
        <v>84</v>
      </c>
      <c r="AT129" s="18" t="s">
        <v>137</v>
      </c>
      <c r="AU129" s="18" t="s">
        <v>78</v>
      </c>
      <c r="AY129" s="18" t="s">
        <v>136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8" t="s">
        <v>78</v>
      </c>
      <c r="BK129" s="146">
        <f t="shared" si="9"/>
        <v>0</v>
      </c>
      <c r="BL129" s="18" t="s">
        <v>84</v>
      </c>
      <c r="BM129" s="18" t="s">
        <v>148</v>
      </c>
    </row>
    <row r="130" spans="2:65" s="1" customFormat="1" ht="38.25" customHeight="1">
      <c r="B130" s="137"/>
      <c r="C130" s="138" t="s">
        <v>84</v>
      </c>
      <c r="D130" s="138" t="s">
        <v>137</v>
      </c>
      <c r="E130" s="139" t="s">
        <v>149</v>
      </c>
      <c r="F130" s="192" t="s">
        <v>150</v>
      </c>
      <c r="G130" s="192"/>
      <c r="H130" s="192"/>
      <c r="I130" s="192"/>
      <c r="J130" s="140" t="s">
        <v>140</v>
      </c>
      <c r="K130" s="141">
        <v>4.9880000000000004</v>
      </c>
      <c r="L130" s="193"/>
      <c r="M130" s="193"/>
      <c r="N130" s="193">
        <f t="shared" si="0"/>
        <v>0</v>
      </c>
      <c r="O130" s="193"/>
      <c r="P130" s="193"/>
      <c r="Q130" s="193"/>
      <c r="R130" s="142"/>
      <c r="T130" s="143" t="s">
        <v>5</v>
      </c>
      <c r="U130" s="40" t="s">
        <v>36</v>
      </c>
      <c r="V130" s="144">
        <v>0.59299999999999997</v>
      </c>
      <c r="W130" s="144">
        <f t="shared" si="1"/>
        <v>2.957884</v>
      </c>
      <c r="X130" s="144">
        <v>0</v>
      </c>
      <c r="Y130" s="144">
        <f t="shared" si="2"/>
        <v>0</v>
      </c>
      <c r="Z130" s="144">
        <v>0.5</v>
      </c>
      <c r="AA130" s="145">
        <f t="shared" si="3"/>
        <v>2.4940000000000002</v>
      </c>
      <c r="AR130" s="18" t="s">
        <v>84</v>
      </c>
      <c r="AT130" s="18" t="s">
        <v>137</v>
      </c>
      <c r="AU130" s="18" t="s">
        <v>78</v>
      </c>
      <c r="AY130" s="18" t="s">
        <v>136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8" t="s">
        <v>78</v>
      </c>
      <c r="BK130" s="146">
        <f t="shared" si="9"/>
        <v>0</v>
      </c>
      <c r="BL130" s="18" t="s">
        <v>84</v>
      </c>
      <c r="BM130" s="18" t="s">
        <v>151</v>
      </c>
    </row>
    <row r="131" spans="2:65" s="1" customFormat="1" ht="38.25" customHeight="1">
      <c r="B131" s="137"/>
      <c r="C131" s="138" t="s">
        <v>152</v>
      </c>
      <c r="D131" s="138" t="s">
        <v>137</v>
      </c>
      <c r="E131" s="139" t="s">
        <v>153</v>
      </c>
      <c r="F131" s="192" t="s">
        <v>154</v>
      </c>
      <c r="G131" s="192"/>
      <c r="H131" s="192"/>
      <c r="I131" s="192"/>
      <c r="J131" s="140" t="s">
        <v>140</v>
      </c>
      <c r="K131" s="141">
        <v>4.9880000000000004</v>
      </c>
      <c r="L131" s="193"/>
      <c r="M131" s="193"/>
      <c r="N131" s="193">
        <f t="shared" si="0"/>
        <v>0</v>
      </c>
      <c r="O131" s="193"/>
      <c r="P131" s="193"/>
      <c r="Q131" s="193"/>
      <c r="R131" s="142"/>
      <c r="T131" s="143" t="s">
        <v>5</v>
      </c>
      <c r="U131" s="40" t="s">
        <v>36</v>
      </c>
      <c r="V131" s="144">
        <v>1.97</v>
      </c>
      <c r="W131" s="144">
        <f t="shared" si="1"/>
        <v>9.8263600000000011</v>
      </c>
      <c r="X131" s="144">
        <v>0</v>
      </c>
      <c r="Y131" s="144">
        <f t="shared" si="2"/>
        <v>0</v>
      </c>
      <c r="Z131" s="144">
        <v>0.5</v>
      </c>
      <c r="AA131" s="145">
        <f t="shared" si="3"/>
        <v>2.4940000000000002</v>
      </c>
      <c r="AR131" s="18" t="s">
        <v>84</v>
      </c>
      <c r="AT131" s="18" t="s">
        <v>137</v>
      </c>
      <c r="AU131" s="18" t="s">
        <v>78</v>
      </c>
      <c r="AY131" s="18" t="s">
        <v>136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8" t="s">
        <v>78</v>
      </c>
      <c r="BK131" s="146">
        <f t="shared" si="9"/>
        <v>0</v>
      </c>
      <c r="BL131" s="18" t="s">
        <v>84</v>
      </c>
      <c r="BM131" s="18" t="s">
        <v>155</v>
      </c>
    </row>
    <row r="132" spans="2:65" s="1" customFormat="1" ht="38.25" customHeight="1">
      <c r="B132" s="137"/>
      <c r="C132" s="138" t="s">
        <v>156</v>
      </c>
      <c r="D132" s="138" t="s">
        <v>137</v>
      </c>
      <c r="E132" s="139" t="s">
        <v>157</v>
      </c>
      <c r="F132" s="192" t="s">
        <v>158</v>
      </c>
      <c r="G132" s="192"/>
      <c r="H132" s="192"/>
      <c r="I132" s="192"/>
      <c r="J132" s="140" t="s">
        <v>159</v>
      </c>
      <c r="K132" s="141">
        <v>16</v>
      </c>
      <c r="L132" s="193"/>
      <c r="M132" s="193"/>
      <c r="N132" s="193">
        <f t="shared" si="0"/>
        <v>0</v>
      </c>
      <c r="O132" s="193"/>
      <c r="P132" s="193"/>
      <c r="Q132" s="193"/>
      <c r="R132" s="142"/>
      <c r="T132" s="143" t="s">
        <v>5</v>
      </c>
      <c r="U132" s="40" t="s">
        <v>36</v>
      </c>
      <c r="V132" s="144">
        <v>0.22336</v>
      </c>
      <c r="W132" s="144">
        <f t="shared" si="1"/>
        <v>3.57376</v>
      </c>
      <c r="X132" s="144">
        <v>0</v>
      </c>
      <c r="Y132" s="144">
        <f t="shared" si="2"/>
        <v>0</v>
      </c>
      <c r="Z132" s="144">
        <v>0</v>
      </c>
      <c r="AA132" s="145">
        <f t="shared" si="3"/>
        <v>0</v>
      </c>
      <c r="AR132" s="18" t="s">
        <v>84</v>
      </c>
      <c r="AT132" s="18" t="s">
        <v>137</v>
      </c>
      <c r="AU132" s="18" t="s">
        <v>78</v>
      </c>
      <c r="AY132" s="18" t="s">
        <v>136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8" t="s">
        <v>78</v>
      </c>
      <c r="BK132" s="146">
        <f t="shared" si="9"/>
        <v>0</v>
      </c>
      <c r="BL132" s="18" t="s">
        <v>84</v>
      </c>
      <c r="BM132" s="18" t="s">
        <v>160</v>
      </c>
    </row>
    <row r="133" spans="2:65" s="1" customFormat="1" ht="38.25" customHeight="1">
      <c r="B133" s="137"/>
      <c r="C133" s="138" t="s">
        <v>161</v>
      </c>
      <c r="D133" s="138" t="s">
        <v>137</v>
      </c>
      <c r="E133" s="139" t="s">
        <v>162</v>
      </c>
      <c r="F133" s="192" t="s">
        <v>163</v>
      </c>
      <c r="G133" s="192"/>
      <c r="H133" s="192"/>
      <c r="I133" s="192"/>
      <c r="J133" s="140" t="s">
        <v>164</v>
      </c>
      <c r="K133" s="141">
        <v>5</v>
      </c>
      <c r="L133" s="193"/>
      <c r="M133" s="193"/>
      <c r="N133" s="193">
        <f t="shared" si="0"/>
        <v>0</v>
      </c>
      <c r="O133" s="193"/>
      <c r="P133" s="193"/>
      <c r="Q133" s="193"/>
      <c r="R133" s="142"/>
      <c r="T133" s="143" t="s">
        <v>5</v>
      </c>
      <c r="U133" s="40" t="s">
        <v>36</v>
      </c>
      <c r="V133" s="144">
        <v>0</v>
      </c>
      <c r="W133" s="144">
        <f t="shared" si="1"/>
        <v>0</v>
      </c>
      <c r="X133" s="144">
        <v>0</v>
      </c>
      <c r="Y133" s="144">
        <f t="shared" si="2"/>
        <v>0</v>
      </c>
      <c r="Z133" s="144">
        <v>0</v>
      </c>
      <c r="AA133" s="145">
        <f t="shared" si="3"/>
        <v>0</v>
      </c>
      <c r="AR133" s="18" t="s">
        <v>84</v>
      </c>
      <c r="AT133" s="18" t="s">
        <v>137</v>
      </c>
      <c r="AU133" s="18" t="s">
        <v>78</v>
      </c>
      <c r="AY133" s="18" t="s">
        <v>136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8" t="s">
        <v>78</v>
      </c>
      <c r="BK133" s="146">
        <f t="shared" si="9"/>
        <v>0</v>
      </c>
      <c r="BL133" s="18" t="s">
        <v>84</v>
      </c>
      <c r="BM133" s="18" t="s">
        <v>165</v>
      </c>
    </row>
    <row r="134" spans="2:65" s="1" customFormat="1" ht="25.5" customHeight="1">
      <c r="B134" s="137"/>
      <c r="C134" s="138" t="s">
        <v>166</v>
      </c>
      <c r="D134" s="138" t="s">
        <v>137</v>
      </c>
      <c r="E134" s="139" t="s">
        <v>167</v>
      </c>
      <c r="F134" s="192" t="s">
        <v>168</v>
      </c>
      <c r="G134" s="192"/>
      <c r="H134" s="192"/>
      <c r="I134" s="192"/>
      <c r="J134" s="140" t="s">
        <v>169</v>
      </c>
      <c r="K134" s="141">
        <v>7.9880000000000004</v>
      </c>
      <c r="L134" s="193"/>
      <c r="M134" s="193"/>
      <c r="N134" s="193">
        <f t="shared" si="0"/>
        <v>0</v>
      </c>
      <c r="O134" s="193"/>
      <c r="P134" s="193"/>
      <c r="Q134" s="193"/>
      <c r="R134" s="142"/>
      <c r="T134" s="143" t="s">
        <v>5</v>
      </c>
      <c r="U134" s="40" t="s">
        <v>36</v>
      </c>
      <c r="V134" s="144">
        <v>1.8420000000000001</v>
      </c>
      <c r="W134" s="144">
        <f t="shared" si="1"/>
        <v>14.713896000000002</v>
      </c>
      <c r="X134" s="144">
        <v>0</v>
      </c>
      <c r="Y134" s="144">
        <f t="shared" si="2"/>
        <v>0</v>
      </c>
      <c r="Z134" s="144">
        <v>0</v>
      </c>
      <c r="AA134" s="145">
        <f t="shared" si="3"/>
        <v>0</v>
      </c>
      <c r="AR134" s="18" t="s">
        <v>84</v>
      </c>
      <c r="AT134" s="18" t="s">
        <v>137</v>
      </c>
      <c r="AU134" s="18" t="s">
        <v>78</v>
      </c>
      <c r="AY134" s="18" t="s">
        <v>136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8" t="s">
        <v>78</v>
      </c>
      <c r="BK134" s="146">
        <f t="shared" si="9"/>
        <v>0</v>
      </c>
      <c r="BL134" s="18" t="s">
        <v>84</v>
      </c>
      <c r="BM134" s="18" t="s">
        <v>170</v>
      </c>
    </row>
    <row r="135" spans="2:65" s="1" customFormat="1" ht="25.5" customHeight="1">
      <c r="B135" s="137"/>
      <c r="C135" s="138" t="s">
        <v>171</v>
      </c>
      <c r="D135" s="138" t="s">
        <v>137</v>
      </c>
      <c r="E135" s="139" t="s">
        <v>172</v>
      </c>
      <c r="F135" s="192" t="s">
        <v>173</v>
      </c>
      <c r="G135" s="192"/>
      <c r="H135" s="192"/>
      <c r="I135" s="192"/>
      <c r="J135" s="140" t="s">
        <v>169</v>
      </c>
      <c r="K135" s="141">
        <v>48.037999999999997</v>
      </c>
      <c r="L135" s="193"/>
      <c r="M135" s="193"/>
      <c r="N135" s="193">
        <f t="shared" si="0"/>
        <v>0</v>
      </c>
      <c r="O135" s="193"/>
      <c r="P135" s="193"/>
      <c r="Q135" s="193"/>
      <c r="R135" s="142"/>
      <c r="T135" s="143" t="s">
        <v>5</v>
      </c>
      <c r="U135" s="40" t="s">
        <v>36</v>
      </c>
      <c r="V135" s="144">
        <v>2.806</v>
      </c>
      <c r="W135" s="144">
        <f t="shared" si="1"/>
        <v>134.79462799999999</v>
      </c>
      <c r="X135" s="144">
        <v>0</v>
      </c>
      <c r="Y135" s="144">
        <f t="shared" si="2"/>
        <v>0</v>
      </c>
      <c r="Z135" s="144">
        <v>0</v>
      </c>
      <c r="AA135" s="145">
        <f t="shared" si="3"/>
        <v>0</v>
      </c>
      <c r="AR135" s="18" t="s">
        <v>84</v>
      </c>
      <c r="AT135" s="18" t="s">
        <v>137</v>
      </c>
      <c r="AU135" s="18" t="s">
        <v>78</v>
      </c>
      <c r="AY135" s="18" t="s">
        <v>136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8" t="s">
        <v>78</v>
      </c>
      <c r="BK135" s="146">
        <f t="shared" si="9"/>
        <v>0</v>
      </c>
      <c r="BL135" s="18" t="s">
        <v>84</v>
      </c>
      <c r="BM135" s="18" t="s">
        <v>174</v>
      </c>
    </row>
    <row r="136" spans="2:65" s="1" customFormat="1" ht="38.25" customHeight="1">
      <c r="B136" s="137"/>
      <c r="C136" s="138" t="s">
        <v>175</v>
      </c>
      <c r="D136" s="138" t="s">
        <v>137</v>
      </c>
      <c r="E136" s="139" t="s">
        <v>176</v>
      </c>
      <c r="F136" s="192" t="s">
        <v>177</v>
      </c>
      <c r="G136" s="192"/>
      <c r="H136" s="192"/>
      <c r="I136" s="192"/>
      <c r="J136" s="140" t="s">
        <v>169</v>
      </c>
      <c r="K136" s="141">
        <v>48.037999999999997</v>
      </c>
      <c r="L136" s="193"/>
      <c r="M136" s="193"/>
      <c r="N136" s="193">
        <f t="shared" si="0"/>
        <v>0</v>
      </c>
      <c r="O136" s="193"/>
      <c r="P136" s="193"/>
      <c r="Q136" s="193"/>
      <c r="R136" s="142"/>
      <c r="T136" s="143" t="s">
        <v>5</v>
      </c>
      <c r="U136" s="40" t="s">
        <v>36</v>
      </c>
      <c r="V136" s="144">
        <v>0.10199999999999999</v>
      </c>
      <c r="W136" s="144">
        <f t="shared" si="1"/>
        <v>4.899875999999999</v>
      </c>
      <c r="X136" s="144">
        <v>0</v>
      </c>
      <c r="Y136" s="144">
        <f t="shared" si="2"/>
        <v>0</v>
      </c>
      <c r="Z136" s="144">
        <v>0</v>
      </c>
      <c r="AA136" s="145">
        <f t="shared" si="3"/>
        <v>0</v>
      </c>
      <c r="AR136" s="18" t="s">
        <v>84</v>
      </c>
      <c r="AT136" s="18" t="s">
        <v>137</v>
      </c>
      <c r="AU136" s="18" t="s">
        <v>78</v>
      </c>
      <c r="AY136" s="18" t="s">
        <v>136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8" t="s">
        <v>78</v>
      </c>
      <c r="BK136" s="146">
        <f t="shared" si="9"/>
        <v>0</v>
      </c>
      <c r="BL136" s="18" t="s">
        <v>84</v>
      </c>
      <c r="BM136" s="18" t="s">
        <v>178</v>
      </c>
    </row>
    <row r="137" spans="2:65" s="1" customFormat="1" ht="25.5" customHeight="1">
      <c r="B137" s="137"/>
      <c r="C137" s="138" t="s">
        <v>179</v>
      </c>
      <c r="D137" s="138" t="s">
        <v>137</v>
      </c>
      <c r="E137" s="139" t="s">
        <v>680</v>
      </c>
      <c r="F137" s="192" t="s">
        <v>681</v>
      </c>
      <c r="G137" s="192"/>
      <c r="H137" s="192"/>
      <c r="I137" s="192"/>
      <c r="J137" s="140" t="s">
        <v>169</v>
      </c>
      <c r="K137" s="141">
        <v>23.015999999999998</v>
      </c>
      <c r="L137" s="193"/>
      <c r="M137" s="193"/>
      <c r="N137" s="193">
        <f t="shared" si="0"/>
        <v>0</v>
      </c>
      <c r="O137" s="193"/>
      <c r="P137" s="193"/>
      <c r="Q137" s="193"/>
      <c r="R137" s="142"/>
      <c r="T137" s="143" t="s">
        <v>5</v>
      </c>
      <c r="U137" s="40" t="s">
        <v>36</v>
      </c>
      <c r="V137" s="144">
        <v>2.5139999999999998</v>
      </c>
      <c r="W137" s="144">
        <f t="shared" si="1"/>
        <v>57.862223999999991</v>
      </c>
      <c r="X137" s="144">
        <v>0</v>
      </c>
      <c r="Y137" s="144">
        <f t="shared" si="2"/>
        <v>0</v>
      </c>
      <c r="Z137" s="144">
        <v>0</v>
      </c>
      <c r="AA137" s="145">
        <f t="shared" si="3"/>
        <v>0</v>
      </c>
      <c r="AR137" s="18" t="s">
        <v>84</v>
      </c>
      <c r="AT137" s="18" t="s">
        <v>137</v>
      </c>
      <c r="AU137" s="18" t="s">
        <v>78</v>
      </c>
      <c r="AY137" s="18" t="s">
        <v>136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8" t="s">
        <v>78</v>
      </c>
      <c r="BK137" s="146">
        <f t="shared" si="9"/>
        <v>0</v>
      </c>
      <c r="BL137" s="18" t="s">
        <v>84</v>
      </c>
      <c r="BM137" s="18" t="s">
        <v>682</v>
      </c>
    </row>
    <row r="138" spans="2:65" s="1" customFormat="1" ht="51" customHeight="1">
      <c r="B138" s="137"/>
      <c r="C138" s="138" t="s">
        <v>183</v>
      </c>
      <c r="D138" s="138" t="s">
        <v>137</v>
      </c>
      <c r="E138" s="139" t="s">
        <v>683</v>
      </c>
      <c r="F138" s="192" t="s">
        <v>684</v>
      </c>
      <c r="G138" s="192"/>
      <c r="H138" s="192"/>
      <c r="I138" s="192"/>
      <c r="J138" s="140" t="s">
        <v>169</v>
      </c>
      <c r="K138" s="141">
        <v>23.015999999999998</v>
      </c>
      <c r="L138" s="193"/>
      <c r="M138" s="193"/>
      <c r="N138" s="193">
        <f t="shared" si="0"/>
        <v>0</v>
      </c>
      <c r="O138" s="193"/>
      <c r="P138" s="193"/>
      <c r="Q138" s="193"/>
      <c r="R138" s="142"/>
      <c r="T138" s="143" t="s">
        <v>5</v>
      </c>
      <c r="U138" s="40" t="s">
        <v>36</v>
      </c>
      <c r="V138" s="144">
        <v>0.61299999999999999</v>
      </c>
      <c r="W138" s="144">
        <f t="shared" si="1"/>
        <v>14.108807999999998</v>
      </c>
      <c r="X138" s="144">
        <v>0</v>
      </c>
      <c r="Y138" s="144">
        <f t="shared" si="2"/>
        <v>0</v>
      </c>
      <c r="Z138" s="144">
        <v>0</v>
      </c>
      <c r="AA138" s="145">
        <f t="shared" si="3"/>
        <v>0</v>
      </c>
      <c r="AR138" s="18" t="s">
        <v>84</v>
      </c>
      <c r="AT138" s="18" t="s">
        <v>137</v>
      </c>
      <c r="AU138" s="18" t="s">
        <v>78</v>
      </c>
      <c r="AY138" s="18" t="s">
        <v>136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8" t="s">
        <v>78</v>
      </c>
      <c r="BK138" s="146">
        <f t="shared" si="9"/>
        <v>0</v>
      </c>
      <c r="BL138" s="18" t="s">
        <v>84</v>
      </c>
      <c r="BM138" s="18" t="s">
        <v>685</v>
      </c>
    </row>
    <row r="139" spans="2:65" s="1" customFormat="1" ht="25.5" customHeight="1">
      <c r="B139" s="137"/>
      <c r="C139" s="138" t="s">
        <v>187</v>
      </c>
      <c r="D139" s="138" t="s">
        <v>137</v>
      </c>
      <c r="E139" s="139" t="s">
        <v>180</v>
      </c>
      <c r="F139" s="192" t="s">
        <v>181</v>
      </c>
      <c r="G139" s="192"/>
      <c r="H139" s="192"/>
      <c r="I139" s="192"/>
      <c r="J139" s="140" t="s">
        <v>169</v>
      </c>
      <c r="K139" s="141">
        <v>41.723999999999997</v>
      </c>
      <c r="L139" s="193"/>
      <c r="M139" s="193"/>
      <c r="N139" s="193">
        <f t="shared" si="0"/>
        <v>0</v>
      </c>
      <c r="O139" s="193"/>
      <c r="P139" s="193"/>
      <c r="Q139" s="193"/>
      <c r="R139" s="142"/>
      <c r="T139" s="143" t="s">
        <v>5</v>
      </c>
      <c r="U139" s="40" t="s">
        <v>36</v>
      </c>
      <c r="V139" s="144">
        <v>1.5089999999999999</v>
      </c>
      <c r="W139" s="144">
        <f t="shared" si="1"/>
        <v>62.961515999999989</v>
      </c>
      <c r="X139" s="144">
        <v>0</v>
      </c>
      <c r="Y139" s="144">
        <f t="shared" si="2"/>
        <v>0</v>
      </c>
      <c r="Z139" s="144">
        <v>0</v>
      </c>
      <c r="AA139" s="145">
        <f t="shared" si="3"/>
        <v>0</v>
      </c>
      <c r="AR139" s="18" t="s">
        <v>84</v>
      </c>
      <c r="AT139" s="18" t="s">
        <v>137</v>
      </c>
      <c r="AU139" s="18" t="s">
        <v>78</v>
      </c>
      <c r="AY139" s="18" t="s">
        <v>136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8" t="s">
        <v>78</v>
      </c>
      <c r="BK139" s="146">
        <f t="shared" si="9"/>
        <v>0</v>
      </c>
      <c r="BL139" s="18" t="s">
        <v>84</v>
      </c>
      <c r="BM139" s="18" t="s">
        <v>182</v>
      </c>
    </row>
    <row r="140" spans="2:65" s="1" customFormat="1" ht="51" customHeight="1">
      <c r="B140" s="137"/>
      <c r="C140" s="138" t="s">
        <v>191</v>
      </c>
      <c r="D140" s="138" t="s">
        <v>137</v>
      </c>
      <c r="E140" s="139" t="s">
        <v>184</v>
      </c>
      <c r="F140" s="192" t="s">
        <v>185</v>
      </c>
      <c r="G140" s="192"/>
      <c r="H140" s="192"/>
      <c r="I140" s="192"/>
      <c r="J140" s="140" t="s">
        <v>169</v>
      </c>
      <c r="K140" s="141">
        <v>41.723999999999997</v>
      </c>
      <c r="L140" s="193"/>
      <c r="M140" s="193"/>
      <c r="N140" s="193">
        <f t="shared" si="0"/>
        <v>0</v>
      </c>
      <c r="O140" s="193"/>
      <c r="P140" s="193"/>
      <c r="Q140" s="193"/>
      <c r="R140" s="142"/>
      <c r="T140" s="143" t="s">
        <v>5</v>
      </c>
      <c r="U140" s="40" t="s">
        <v>36</v>
      </c>
      <c r="V140" s="144">
        <v>0.08</v>
      </c>
      <c r="W140" s="144">
        <f t="shared" si="1"/>
        <v>3.33792</v>
      </c>
      <c r="X140" s="144">
        <v>0</v>
      </c>
      <c r="Y140" s="144">
        <f t="shared" si="2"/>
        <v>0</v>
      </c>
      <c r="Z140" s="144">
        <v>0</v>
      </c>
      <c r="AA140" s="145">
        <f t="shared" si="3"/>
        <v>0</v>
      </c>
      <c r="AR140" s="18" t="s">
        <v>84</v>
      </c>
      <c r="AT140" s="18" t="s">
        <v>137</v>
      </c>
      <c r="AU140" s="18" t="s">
        <v>78</v>
      </c>
      <c r="AY140" s="18" t="s">
        <v>136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8" t="s">
        <v>78</v>
      </c>
      <c r="BK140" s="146">
        <f t="shared" si="9"/>
        <v>0</v>
      </c>
      <c r="BL140" s="18" t="s">
        <v>84</v>
      </c>
      <c r="BM140" s="18" t="s">
        <v>186</v>
      </c>
    </row>
    <row r="141" spans="2:65" s="1" customFormat="1" ht="25.5" customHeight="1">
      <c r="B141" s="137"/>
      <c r="C141" s="138" t="s">
        <v>195</v>
      </c>
      <c r="D141" s="138" t="s">
        <v>137</v>
      </c>
      <c r="E141" s="139" t="s">
        <v>188</v>
      </c>
      <c r="F141" s="192" t="s">
        <v>189</v>
      </c>
      <c r="G141" s="192"/>
      <c r="H141" s="192"/>
      <c r="I141" s="192"/>
      <c r="J141" s="140" t="s">
        <v>140</v>
      </c>
      <c r="K141" s="141">
        <v>89.5</v>
      </c>
      <c r="L141" s="193"/>
      <c r="M141" s="193"/>
      <c r="N141" s="193">
        <f t="shared" si="0"/>
        <v>0</v>
      </c>
      <c r="O141" s="193"/>
      <c r="P141" s="193"/>
      <c r="Q141" s="193"/>
      <c r="R141" s="142"/>
      <c r="T141" s="143" t="s">
        <v>5</v>
      </c>
      <c r="U141" s="40" t="s">
        <v>36</v>
      </c>
      <c r="V141" s="144">
        <v>0.48299999999999998</v>
      </c>
      <c r="W141" s="144">
        <f t="shared" si="1"/>
        <v>43.228499999999997</v>
      </c>
      <c r="X141" s="144">
        <v>8.4999999999999995E-4</v>
      </c>
      <c r="Y141" s="144">
        <f t="shared" si="2"/>
        <v>7.607499999999999E-2</v>
      </c>
      <c r="Z141" s="144">
        <v>0</v>
      </c>
      <c r="AA141" s="145">
        <f t="shared" si="3"/>
        <v>0</v>
      </c>
      <c r="AR141" s="18" t="s">
        <v>84</v>
      </c>
      <c r="AT141" s="18" t="s">
        <v>137</v>
      </c>
      <c r="AU141" s="18" t="s">
        <v>78</v>
      </c>
      <c r="AY141" s="18" t="s">
        <v>136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8" t="s">
        <v>78</v>
      </c>
      <c r="BK141" s="146">
        <f t="shared" si="9"/>
        <v>0</v>
      </c>
      <c r="BL141" s="18" t="s">
        <v>84</v>
      </c>
      <c r="BM141" s="18" t="s">
        <v>190</v>
      </c>
    </row>
    <row r="142" spans="2:65" s="1" customFormat="1" ht="25.5" customHeight="1">
      <c r="B142" s="137"/>
      <c r="C142" s="138" t="s">
        <v>199</v>
      </c>
      <c r="D142" s="138" t="s">
        <v>137</v>
      </c>
      <c r="E142" s="139" t="s">
        <v>192</v>
      </c>
      <c r="F142" s="192" t="s">
        <v>193</v>
      </c>
      <c r="G142" s="192"/>
      <c r="H142" s="192"/>
      <c r="I142" s="192"/>
      <c r="J142" s="140" t="s">
        <v>140</v>
      </c>
      <c r="K142" s="141">
        <v>89.5</v>
      </c>
      <c r="L142" s="193"/>
      <c r="M142" s="193"/>
      <c r="N142" s="193">
        <f t="shared" si="0"/>
        <v>0</v>
      </c>
      <c r="O142" s="193"/>
      <c r="P142" s="193"/>
      <c r="Q142" s="193"/>
      <c r="R142" s="142"/>
      <c r="T142" s="143" t="s">
        <v>5</v>
      </c>
      <c r="U142" s="40" t="s">
        <v>36</v>
      </c>
      <c r="V142" s="144">
        <v>0.31</v>
      </c>
      <c r="W142" s="144">
        <f t="shared" si="1"/>
        <v>27.745000000000001</v>
      </c>
      <c r="X142" s="144">
        <v>0</v>
      </c>
      <c r="Y142" s="144">
        <f t="shared" si="2"/>
        <v>0</v>
      </c>
      <c r="Z142" s="144">
        <v>0</v>
      </c>
      <c r="AA142" s="145">
        <f t="shared" si="3"/>
        <v>0</v>
      </c>
      <c r="AR142" s="18" t="s">
        <v>84</v>
      </c>
      <c r="AT142" s="18" t="s">
        <v>137</v>
      </c>
      <c r="AU142" s="18" t="s">
        <v>78</v>
      </c>
      <c r="AY142" s="18" t="s">
        <v>136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8" t="s">
        <v>78</v>
      </c>
      <c r="BK142" s="146">
        <f t="shared" si="9"/>
        <v>0</v>
      </c>
      <c r="BL142" s="18" t="s">
        <v>84</v>
      </c>
      <c r="BM142" s="18" t="s">
        <v>194</v>
      </c>
    </row>
    <row r="143" spans="2:65" s="1" customFormat="1" ht="25.5" customHeight="1">
      <c r="B143" s="137"/>
      <c r="C143" s="138" t="s">
        <v>203</v>
      </c>
      <c r="D143" s="138" t="s">
        <v>137</v>
      </c>
      <c r="E143" s="139" t="s">
        <v>196</v>
      </c>
      <c r="F143" s="192" t="s">
        <v>197</v>
      </c>
      <c r="G143" s="192"/>
      <c r="H143" s="192"/>
      <c r="I143" s="192"/>
      <c r="J143" s="140" t="s">
        <v>169</v>
      </c>
      <c r="K143" s="141">
        <v>112.77800000000001</v>
      </c>
      <c r="L143" s="193"/>
      <c r="M143" s="193"/>
      <c r="N143" s="193">
        <f t="shared" si="0"/>
        <v>0</v>
      </c>
      <c r="O143" s="193"/>
      <c r="P143" s="193"/>
      <c r="Q143" s="193"/>
      <c r="R143" s="142"/>
      <c r="T143" s="143" t="s">
        <v>5</v>
      </c>
      <c r="U143" s="40" t="s">
        <v>36</v>
      </c>
      <c r="V143" s="144">
        <v>3.6030000000000002</v>
      </c>
      <c r="W143" s="144">
        <f t="shared" si="1"/>
        <v>406.33913400000006</v>
      </c>
      <c r="X143" s="144">
        <v>0</v>
      </c>
      <c r="Y143" s="144">
        <f t="shared" si="2"/>
        <v>0</v>
      </c>
      <c r="Z143" s="144">
        <v>0</v>
      </c>
      <c r="AA143" s="145">
        <f t="shared" si="3"/>
        <v>0</v>
      </c>
      <c r="AR143" s="18" t="s">
        <v>84</v>
      </c>
      <c r="AT143" s="18" t="s">
        <v>137</v>
      </c>
      <c r="AU143" s="18" t="s">
        <v>78</v>
      </c>
      <c r="AY143" s="18" t="s">
        <v>136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8" t="s">
        <v>78</v>
      </c>
      <c r="BK143" s="146">
        <f t="shared" si="9"/>
        <v>0</v>
      </c>
      <c r="BL143" s="18" t="s">
        <v>84</v>
      </c>
      <c r="BM143" s="18" t="s">
        <v>198</v>
      </c>
    </row>
    <row r="144" spans="2:65" s="1" customFormat="1" ht="25.5" customHeight="1">
      <c r="B144" s="137"/>
      <c r="C144" s="138" t="s">
        <v>207</v>
      </c>
      <c r="D144" s="138" t="s">
        <v>137</v>
      </c>
      <c r="E144" s="139" t="s">
        <v>200</v>
      </c>
      <c r="F144" s="192" t="s">
        <v>201</v>
      </c>
      <c r="G144" s="192"/>
      <c r="H144" s="192"/>
      <c r="I144" s="192"/>
      <c r="J144" s="140" t="s">
        <v>169</v>
      </c>
      <c r="K144" s="141">
        <v>120.76600000000001</v>
      </c>
      <c r="L144" s="193"/>
      <c r="M144" s="193"/>
      <c r="N144" s="193">
        <f t="shared" si="0"/>
        <v>0</v>
      </c>
      <c r="O144" s="193"/>
      <c r="P144" s="193"/>
      <c r="Q144" s="193"/>
      <c r="R144" s="142"/>
      <c r="T144" s="143" t="s">
        <v>5</v>
      </c>
      <c r="U144" s="40" t="s">
        <v>36</v>
      </c>
      <c r="V144" s="144">
        <v>6.9000000000000006E-2</v>
      </c>
      <c r="W144" s="144">
        <f t="shared" si="1"/>
        <v>8.3328540000000011</v>
      </c>
      <c r="X144" s="144">
        <v>0</v>
      </c>
      <c r="Y144" s="144">
        <f t="shared" si="2"/>
        <v>0</v>
      </c>
      <c r="Z144" s="144">
        <v>0</v>
      </c>
      <c r="AA144" s="145">
        <f t="shared" si="3"/>
        <v>0</v>
      </c>
      <c r="AR144" s="18" t="s">
        <v>84</v>
      </c>
      <c r="AT144" s="18" t="s">
        <v>137</v>
      </c>
      <c r="AU144" s="18" t="s">
        <v>78</v>
      </c>
      <c r="AY144" s="18" t="s">
        <v>136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8" t="s">
        <v>78</v>
      </c>
      <c r="BK144" s="146">
        <f t="shared" si="9"/>
        <v>0</v>
      </c>
      <c r="BL144" s="18" t="s">
        <v>84</v>
      </c>
      <c r="BM144" s="18" t="s">
        <v>202</v>
      </c>
    </row>
    <row r="145" spans="2:65" s="1" customFormat="1" ht="38.25" customHeight="1">
      <c r="B145" s="137"/>
      <c r="C145" s="138" t="s">
        <v>211</v>
      </c>
      <c r="D145" s="138" t="s">
        <v>137</v>
      </c>
      <c r="E145" s="139" t="s">
        <v>204</v>
      </c>
      <c r="F145" s="192" t="s">
        <v>205</v>
      </c>
      <c r="G145" s="192"/>
      <c r="H145" s="192"/>
      <c r="I145" s="192"/>
      <c r="J145" s="140" t="s">
        <v>169</v>
      </c>
      <c r="K145" s="141">
        <v>60.223999999999997</v>
      </c>
      <c r="L145" s="193"/>
      <c r="M145" s="193"/>
      <c r="N145" s="193">
        <f t="shared" si="0"/>
        <v>0</v>
      </c>
      <c r="O145" s="193"/>
      <c r="P145" s="193"/>
      <c r="Q145" s="193"/>
      <c r="R145" s="142"/>
      <c r="T145" s="143" t="s">
        <v>5</v>
      </c>
      <c r="U145" s="40" t="s">
        <v>36</v>
      </c>
      <c r="V145" s="144">
        <v>6.4000000000000001E-2</v>
      </c>
      <c r="W145" s="144">
        <f t="shared" si="1"/>
        <v>3.854336</v>
      </c>
      <c r="X145" s="144">
        <v>0</v>
      </c>
      <c r="Y145" s="144">
        <f t="shared" si="2"/>
        <v>0</v>
      </c>
      <c r="Z145" s="144">
        <v>0</v>
      </c>
      <c r="AA145" s="145">
        <f t="shared" si="3"/>
        <v>0</v>
      </c>
      <c r="AR145" s="18" t="s">
        <v>84</v>
      </c>
      <c r="AT145" s="18" t="s">
        <v>137</v>
      </c>
      <c r="AU145" s="18" t="s">
        <v>78</v>
      </c>
      <c r="AY145" s="18" t="s">
        <v>136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8" t="s">
        <v>78</v>
      </c>
      <c r="BK145" s="146">
        <f t="shared" si="9"/>
        <v>0</v>
      </c>
      <c r="BL145" s="18" t="s">
        <v>84</v>
      </c>
      <c r="BM145" s="18" t="s">
        <v>206</v>
      </c>
    </row>
    <row r="146" spans="2:65" s="1" customFormat="1" ht="25.5" customHeight="1">
      <c r="B146" s="137"/>
      <c r="C146" s="138" t="s">
        <v>10</v>
      </c>
      <c r="D146" s="138" t="s">
        <v>137</v>
      </c>
      <c r="E146" s="139" t="s">
        <v>208</v>
      </c>
      <c r="F146" s="192" t="s">
        <v>209</v>
      </c>
      <c r="G146" s="192"/>
      <c r="H146" s="192"/>
      <c r="I146" s="192"/>
      <c r="J146" s="140" t="s">
        <v>169</v>
      </c>
      <c r="K146" s="141">
        <v>120.76600000000001</v>
      </c>
      <c r="L146" s="193"/>
      <c r="M146" s="193"/>
      <c r="N146" s="193">
        <f t="shared" si="0"/>
        <v>0</v>
      </c>
      <c r="O146" s="193"/>
      <c r="P146" s="193"/>
      <c r="Q146" s="193"/>
      <c r="R146" s="142"/>
      <c r="T146" s="143" t="s">
        <v>5</v>
      </c>
      <c r="U146" s="40" t="s">
        <v>36</v>
      </c>
      <c r="V146" s="144">
        <v>0.61699999999999999</v>
      </c>
      <c r="W146" s="144">
        <f t="shared" si="1"/>
        <v>74.512622000000007</v>
      </c>
      <c r="X146" s="144">
        <v>0</v>
      </c>
      <c r="Y146" s="144">
        <f t="shared" si="2"/>
        <v>0</v>
      </c>
      <c r="Z146" s="144">
        <v>0</v>
      </c>
      <c r="AA146" s="145">
        <f t="shared" si="3"/>
        <v>0</v>
      </c>
      <c r="AR146" s="18" t="s">
        <v>84</v>
      </c>
      <c r="AT146" s="18" t="s">
        <v>137</v>
      </c>
      <c r="AU146" s="18" t="s">
        <v>78</v>
      </c>
      <c r="AY146" s="18" t="s">
        <v>136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8" t="s">
        <v>78</v>
      </c>
      <c r="BK146" s="146">
        <f t="shared" si="9"/>
        <v>0</v>
      </c>
      <c r="BL146" s="18" t="s">
        <v>84</v>
      </c>
      <c r="BM146" s="18" t="s">
        <v>210</v>
      </c>
    </row>
    <row r="147" spans="2:65" s="1" customFormat="1" ht="38.25" customHeight="1">
      <c r="B147" s="137"/>
      <c r="C147" s="138" t="s">
        <v>218</v>
      </c>
      <c r="D147" s="138" t="s">
        <v>137</v>
      </c>
      <c r="E147" s="139" t="s">
        <v>212</v>
      </c>
      <c r="F147" s="192" t="s">
        <v>213</v>
      </c>
      <c r="G147" s="192"/>
      <c r="H147" s="192"/>
      <c r="I147" s="192"/>
      <c r="J147" s="140" t="s">
        <v>169</v>
      </c>
      <c r="K147" s="141">
        <v>60.223999999999997</v>
      </c>
      <c r="L147" s="193"/>
      <c r="M147" s="193"/>
      <c r="N147" s="193">
        <f t="shared" si="0"/>
        <v>0</v>
      </c>
      <c r="O147" s="193"/>
      <c r="P147" s="193"/>
      <c r="Q147" s="193"/>
      <c r="R147" s="142"/>
      <c r="T147" s="143" t="s">
        <v>5</v>
      </c>
      <c r="U147" s="40" t="s">
        <v>36</v>
      </c>
      <c r="V147" s="144">
        <v>3.1E-2</v>
      </c>
      <c r="W147" s="144">
        <f t="shared" si="1"/>
        <v>1.8669439999999999</v>
      </c>
      <c r="X147" s="144">
        <v>0</v>
      </c>
      <c r="Y147" s="144">
        <f t="shared" si="2"/>
        <v>0</v>
      </c>
      <c r="Z147" s="144">
        <v>0</v>
      </c>
      <c r="AA147" s="145">
        <f t="shared" si="3"/>
        <v>0</v>
      </c>
      <c r="AR147" s="18" t="s">
        <v>84</v>
      </c>
      <c r="AT147" s="18" t="s">
        <v>137</v>
      </c>
      <c r="AU147" s="18" t="s">
        <v>78</v>
      </c>
      <c r="AY147" s="18" t="s">
        <v>136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8" t="s">
        <v>78</v>
      </c>
      <c r="BK147" s="146">
        <f t="shared" si="9"/>
        <v>0</v>
      </c>
      <c r="BL147" s="18" t="s">
        <v>84</v>
      </c>
      <c r="BM147" s="18" t="s">
        <v>214</v>
      </c>
    </row>
    <row r="148" spans="2:65" s="1" customFormat="1" ht="38.25" customHeight="1">
      <c r="B148" s="137"/>
      <c r="C148" s="138" t="s">
        <v>224</v>
      </c>
      <c r="D148" s="138" t="s">
        <v>137</v>
      </c>
      <c r="E148" s="139" t="s">
        <v>215</v>
      </c>
      <c r="F148" s="192" t="s">
        <v>216</v>
      </c>
      <c r="G148" s="192"/>
      <c r="H148" s="192"/>
      <c r="I148" s="192"/>
      <c r="J148" s="140" t="s">
        <v>169</v>
      </c>
      <c r="K148" s="141">
        <v>19.515999999999998</v>
      </c>
      <c r="L148" s="193"/>
      <c r="M148" s="193"/>
      <c r="N148" s="193">
        <f t="shared" si="0"/>
        <v>0</v>
      </c>
      <c r="O148" s="193"/>
      <c r="P148" s="193"/>
      <c r="Q148" s="193"/>
      <c r="R148" s="142"/>
      <c r="T148" s="143" t="s">
        <v>5</v>
      </c>
      <c r="U148" s="40" t="s">
        <v>36</v>
      </c>
      <c r="V148" s="144">
        <v>0.24199999999999999</v>
      </c>
      <c r="W148" s="144">
        <f t="shared" si="1"/>
        <v>4.7228719999999997</v>
      </c>
      <c r="X148" s="144">
        <v>0</v>
      </c>
      <c r="Y148" s="144">
        <f t="shared" si="2"/>
        <v>0</v>
      </c>
      <c r="Z148" s="144">
        <v>0</v>
      </c>
      <c r="AA148" s="145">
        <f t="shared" si="3"/>
        <v>0</v>
      </c>
      <c r="AR148" s="18" t="s">
        <v>84</v>
      </c>
      <c r="AT148" s="18" t="s">
        <v>137</v>
      </c>
      <c r="AU148" s="18" t="s">
        <v>78</v>
      </c>
      <c r="AY148" s="18" t="s">
        <v>136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8" t="s">
        <v>78</v>
      </c>
      <c r="BK148" s="146">
        <f t="shared" si="9"/>
        <v>0</v>
      </c>
      <c r="BL148" s="18" t="s">
        <v>84</v>
      </c>
      <c r="BM148" s="18" t="s">
        <v>217</v>
      </c>
    </row>
    <row r="149" spans="2:65" s="1" customFormat="1" ht="16.5" customHeight="1">
      <c r="B149" s="137"/>
      <c r="C149" s="147" t="s">
        <v>228</v>
      </c>
      <c r="D149" s="147" t="s">
        <v>219</v>
      </c>
      <c r="E149" s="148" t="s">
        <v>220</v>
      </c>
      <c r="F149" s="206" t="s">
        <v>221</v>
      </c>
      <c r="G149" s="206"/>
      <c r="H149" s="206"/>
      <c r="I149" s="206"/>
      <c r="J149" s="149" t="s">
        <v>222</v>
      </c>
      <c r="K149" s="150">
        <v>6.3</v>
      </c>
      <c r="L149" s="207"/>
      <c r="M149" s="207"/>
      <c r="N149" s="207">
        <f t="shared" si="0"/>
        <v>0</v>
      </c>
      <c r="O149" s="193"/>
      <c r="P149" s="193"/>
      <c r="Q149" s="193"/>
      <c r="R149" s="142"/>
      <c r="T149" s="143" t="s">
        <v>5</v>
      </c>
      <c r="U149" s="40" t="s">
        <v>36</v>
      </c>
      <c r="V149" s="144">
        <v>0</v>
      </c>
      <c r="W149" s="144">
        <f t="shared" si="1"/>
        <v>0</v>
      </c>
      <c r="X149" s="144">
        <v>1</v>
      </c>
      <c r="Y149" s="144">
        <f t="shared" si="2"/>
        <v>6.3</v>
      </c>
      <c r="Z149" s="144">
        <v>0</v>
      </c>
      <c r="AA149" s="145">
        <f t="shared" si="3"/>
        <v>0</v>
      </c>
      <c r="AR149" s="18" t="s">
        <v>166</v>
      </c>
      <c r="AT149" s="18" t="s">
        <v>219</v>
      </c>
      <c r="AU149" s="18" t="s">
        <v>78</v>
      </c>
      <c r="AY149" s="18" t="s">
        <v>136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8" t="s">
        <v>78</v>
      </c>
      <c r="BK149" s="146">
        <f t="shared" si="9"/>
        <v>0</v>
      </c>
      <c r="BL149" s="18" t="s">
        <v>84</v>
      </c>
      <c r="BM149" s="18" t="s">
        <v>223</v>
      </c>
    </row>
    <row r="150" spans="2:65" s="1" customFormat="1" ht="25.5" customHeight="1">
      <c r="B150" s="137"/>
      <c r="C150" s="138" t="s">
        <v>232</v>
      </c>
      <c r="D150" s="138" t="s">
        <v>137</v>
      </c>
      <c r="E150" s="139" t="s">
        <v>225</v>
      </c>
      <c r="F150" s="192" t="s">
        <v>226</v>
      </c>
      <c r="G150" s="192"/>
      <c r="H150" s="192"/>
      <c r="I150" s="192"/>
      <c r="J150" s="140" t="s">
        <v>169</v>
      </c>
      <c r="K150" s="141">
        <v>45.223999999999997</v>
      </c>
      <c r="L150" s="193"/>
      <c r="M150" s="193"/>
      <c r="N150" s="193">
        <f t="shared" si="0"/>
        <v>0</v>
      </c>
      <c r="O150" s="193"/>
      <c r="P150" s="193"/>
      <c r="Q150" s="193"/>
      <c r="R150" s="142"/>
      <c r="T150" s="143" t="s">
        <v>5</v>
      </c>
      <c r="U150" s="40" t="s">
        <v>36</v>
      </c>
      <c r="V150" s="144">
        <v>2.39</v>
      </c>
      <c r="W150" s="144">
        <f t="shared" si="1"/>
        <v>108.08535999999999</v>
      </c>
      <c r="X150" s="144">
        <v>0</v>
      </c>
      <c r="Y150" s="144">
        <f t="shared" si="2"/>
        <v>0</v>
      </c>
      <c r="Z150" s="144">
        <v>0</v>
      </c>
      <c r="AA150" s="145">
        <f t="shared" si="3"/>
        <v>0</v>
      </c>
      <c r="AR150" s="18" t="s">
        <v>84</v>
      </c>
      <c r="AT150" s="18" t="s">
        <v>137</v>
      </c>
      <c r="AU150" s="18" t="s">
        <v>78</v>
      </c>
      <c r="AY150" s="18" t="s">
        <v>136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8" t="s">
        <v>78</v>
      </c>
      <c r="BK150" s="146">
        <f t="shared" si="9"/>
        <v>0</v>
      </c>
      <c r="BL150" s="18" t="s">
        <v>84</v>
      </c>
      <c r="BM150" s="18" t="s">
        <v>227</v>
      </c>
    </row>
    <row r="151" spans="2:65" s="1" customFormat="1" ht="25.5" customHeight="1">
      <c r="B151" s="137"/>
      <c r="C151" s="147" t="s">
        <v>236</v>
      </c>
      <c r="D151" s="147" t="s">
        <v>219</v>
      </c>
      <c r="E151" s="148" t="s">
        <v>229</v>
      </c>
      <c r="F151" s="206" t="s">
        <v>230</v>
      </c>
      <c r="G151" s="206"/>
      <c r="H151" s="206"/>
      <c r="I151" s="206"/>
      <c r="J151" s="149" t="s">
        <v>222</v>
      </c>
      <c r="K151" s="150">
        <v>32.692999999999998</v>
      </c>
      <c r="L151" s="207"/>
      <c r="M151" s="207"/>
      <c r="N151" s="207">
        <f t="shared" si="0"/>
        <v>0</v>
      </c>
      <c r="O151" s="193"/>
      <c r="P151" s="193"/>
      <c r="Q151" s="193"/>
      <c r="R151" s="142"/>
      <c r="T151" s="143" t="s">
        <v>5</v>
      </c>
      <c r="U151" s="40" t="s">
        <v>36</v>
      </c>
      <c r="V151" s="144">
        <v>0</v>
      </c>
      <c r="W151" s="144">
        <f t="shared" si="1"/>
        <v>0</v>
      </c>
      <c r="X151" s="144">
        <v>1</v>
      </c>
      <c r="Y151" s="144">
        <f t="shared" si="2"/>
        <v>32.692999999999998</v>
      </c>
      <c r="Z151" s="144">
        <v>0</v>
      </c>
      <c r="AA151" s="145">
        <f t="shared" si="3"/>
        <v>0</v>
      </c>
      <c r="AR151" s="18" t="s">
        <v>166</v>
      </c>
      <c r="AT151" s="18" t="s">
        <v>219</v>
      </c>
      <c r="AU151" s="18" t="s">
        <v>78</v>
      </c>
      <c r="AY151" s="18" t="s">
        <v>136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8" t="s">
        <v>78</v>
      </c>
      <c r="BK151" s="146">
        <f t="shared" si="9"/>
        <v>0</v>
      </c>
      <c r="BL151" s="18" t="s">
        <v>84</v>
      </c>
      <c r="BM151" s="18" t="s">
        <v>231</v>
      </c>
    </row>
    <row r="152" spans="2:65" s="1" customFormat="1" ht="25.5" customHeight="1">
      <c r="B152" s="137"/>
      <c r="C152" s="147" t="s">
        <v>240</v>
      </c>
      <c r="D152" s="147" t="s">
        <v>219</v>
      </c>
      <c r="E152" s="148" t="s">
        <v>233</v>
      </c>
      <c r="F152" s="206" t="s">
        <v>234</v>
      </c>
      <c r="G152" s="206"/>
      <c r="H152" s="206"/>
      <c r="I152" s="206"/>
      <c r="J152" s="149" t="s">
        <v>222</v>
      </c>
      <c r="K152" s="150">
        <v>62.277999999999999</v>
      </c>
      <c r="L152" s="207"/>
      <c r="M152" s="207"/>
      <c r="N152" s="207">
        <f t="shared" si="0"/>
        <v>0</v>
      </c>
      <c r="O152" s="193"/>
      <c r="P152" s="193"/>
      <c r="Q152" s="193"/>
      <c r="R152" s="142"/>
      <c r="T152" s="143" t="s">
        <v>5</v>
      </c>
      <c r="U152" s="40" t="s">
        <v>36</v>
      </c>
      <c r="V152" s="144">
        <v>0</v>
      </c>
      <c r="W152" s="144">
        <f t="shared" si="1"/>
        <v>0</v>
      </c>
      <c r="X152" s="144">
        <v>1</v>
      </c>
      <c r="Y152" s="144">
        <f t="shared" si="2"/>
        <v>62.277999999999999</v>
      </c>
      <c r="Z152" s="144">
        <v>0</v>
      </c>
      <c r="AA152" s="145">
        <f t="shared" si="3"/>
        <v>0</v>
      </c>
      <c r="AR152" s="18" t="s">
        <v>166</v>
      </c>
      <c r="AT152" s="18" t="s">
        <v>219</v>
      </c>
      <c r="AU152" s="18" t="s">
        <v>78</v>
      </c>
      <c r="AY152" s="18" t="s">
        <v>136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8" t="s">
        <v>78</v>
      </c>
      <c r="BK152" s="146">
        <f t="shared" si="9"/>
        <v>0</v>
      </c>
      <c r="BL152" s="18" t="s">
        <v>84</v>
      </c>
      <c r="BM152" s="18" t="s">
        <v>235</v>
      </c>
    </row>
    <row r="153" spans="2:65" s="1" customFormat="1" ht="25.5" customHeight="1">
      <c r="B153" s="137"/>
      <c r="C153" s="138" t="s">
        <v>244</v>
      </c>
      <c r="D153" s="138" t="s">
        <v>137</v>
      </c>
      <c r="E153" s="139" t="s">
        <v>237</v>
      </c>
      <c r="F153" s="192" t="s">
        <v>238</v>
      </c>
      <c r="G153" s="192"/>
      <c r="H153" s="192"/>
      <c r="I153" s="192"/>
      <c r="J153" s="140" t="s">
        <v>169</v>
      </c>
      <c r="K153" s="141">
        <v>36.037999999999997</v>
      </c>
      <c r="L153" s="193"/>
      <c r="M153" s="193"/>
      <c r="N153" s="193">
        <f t="shared" si="0"/>
        <v>0</v>
      </c>
      <c r="O153" s="193"/>
      <c r="P153" s="193"/>
      <c r="Q153" s="193"/>
      <c r="R153" s="142"/>
      <c r="T153" s="143" t="s">
        <v>5</v>
      </c>
      <c r="U153" s="40" t="s">
        <v>36</v>
      </c>
      <c r="V153" s="144">
        <v>2.9780000000000002</v>
      </c>
      <c r="W153" s="144">
        <f t="shared" si="1"/>
        <v>107.321164</v>
      </c>
      <c r="X153" s="144">
        <v>0</v>
      </c>
      <c r="Y153" s="144">
        <f t="shared" si="2"/>
        <v>0</v>
      </c>
      <c r="Z153" s="144">
        <v>0</v>
      </c>
      <c r="AA153" s="145">
        <f t="shared" si="3"/>
        <v>0</v>
      </c>
      <c r="AR153" s="18" t="s">
        <v>84</v>
      </c>
      <c r="AT153" s="18" t="s">
        <v>137</v>
      </c>
      <c r="AU153" s="18" t="s">
        <v>78</v>
      </c>
      <c r="AY153" s="18" t="s">
        <v>136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8" t="s">
        <v>78</v>
      </c>
      <c r="BK153" s="146">
        <f t="shared" si="9"/>
        <v>0</v>
      </c>
      <c r="BL153" s="18" t="s">
        <v>84</v>
      </c>
      <c r="BM153" s="18" t="s">
        <v>239</v>
      </c>
    </row>
    <row r="154" spans="2:65" s="1" customFormat="1" ht="25.5" customHeight="1">
      <c r="B154" s="137"/>
      <c r="C154" s="138" t="s">
        <v>248</v>
      </c>
      <c r="D154" s="138" t="s">
        <v>137</v>
      </c>
      <c r="E154" s="139" t="s">
        <v>245</v>
      </c>
      <c r="F154" s="192" t="s">
        <v>246</v>
      </c>
      <c r="G154" s="192"/>
      <c r="H154" s="192"/>
      <c r="I154" s="192"/>
      <c r="J154" s="140" t="s">
        <v>169</v>
      </c>
      <c r="K154" s="141">
        <v>29.655999999999999</v>
      </c>
      <c r="L154" s="193"/>
      <c r="M154" s="193"/>
      <c r="N154" s="193">
        <f t="shared" si="0"/>
        <v>0</v>
      </c>
      <c r="O154" s="193"/>
      <c r="P154" s="193"/>
      <c r="Q154" s="193"/>
      <c r="R154" s="142"/>
      <c r="T154" s="143" t="s">
        <v>5</v>
      </c>
      <c r="U154" s="40" t="s">
        <v>36</v>
      </c>
      <c r="V154" s="144">
        <v>1.4999999999999999E-2</v>
      </c>
      <c r="W154" s="144">
        <f t="shared" si="1"/>
        <v>0.44483999999999996</v>
      </c>
      <c r="X154" s="144">
        <v>0</v>
      </c>
      <c r="Y154" s="144">
        <f t="shared" si="2"/>
        <v>0</v>
      </c>
      <c r="Z154" s="144">
        <v>0</v>
      </c>
      <c r="AA154" s="145">
        <f t="shared" si="3"/>
        <v>0</v>
      </c>
      <c r="AR154" s="18" t="s">
        <v>84</v>
      </c>
      <c r="AT154" s="18" t="s">
        <v>137</v>
      </c>
      <c r="AU154" s="18" t="s">
        <v>78</v>
      </c>
      <c r="AY154" s="18" t="s">
        <v>136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8" t="s">
        <v>78</v>
      </c>
      <c r="BK154" s="146">
        <f t="shared" si="9"/>
        <v>0</v>
      </c>
      <c r="BL154" s="18" t="s">
        <v>84</v>
      </c>
      <c r="BM154" s="18" t="s">
        <v>247</v>
      </c>
    </row>
    <row r="155" spans="2:65" s="1" customFormat="1" ht="25.5" customHeight="1">
      <c r="B155" s="137"/>
      <c r="C155" s="138" t="s">
        <v>252</v>
      </c>
      <c r="D155" s="138" t="s">
        <v>137</v>
      </c>
      <c r="E155" s="139" t="s">
        <v>249</v>
      </c>
      <c r="F155" s="192" t="s">
        <v>250</v>
      </c>
      <c r="G155" s="192"/>
      <c r="H155" s="192"/>
      <c r="I155" s="192"/>
      <c r="J155" s="140" t="s">
        <v>140</v>
      </c>
      <c r="K155" s="141">
        <v>79.882000000000005</v>
      </c>
      <c r="L155" s="193"/>
      <c r="M155" s="193"/>
      <c r="N155" s="193">
        <f t="shared" si="0"/>
        <v>0</v>
      </c>
      <c r="O155" s="193"/>
      <c r="P155" s="193"/>
      <c r="Q155" s="193"/>
      <c r="R155" s="142"/>
      <c r="T155" s="143" t="s">
        <v>5</v>
      </c>
      <c r="U155" s="40" t="s">
        <v>36</v>
      </c>
      <c r="V155" s="144">
        <v>0.20399999999999999</v>
      </c>
      <c r="W155" s="144">
        <f t="shared" si="1"/>
        <v>16.295928</v>
      </c>
      <c r="X155" s="144">
        <v>9.5000000000000001E-2</v>
      </c>
      <c r="Y155" s="144">
        <f t="shared" si="2"/>
        <v>7.5887900000000004</v>
      </c>
      <c r="Z155" s="144">
        <v>0</v>
      </c>
      <c r="AA155" s="145">
        <f t="shared" si="3"/>
        <v>0</v>
      </c>
      <c r="AR155" s="18" t="s">
        <v>84</v>
      </c>
      <c r="AT155" s="18" t="s">
        <v>137</v>
      </c>
      <c r="AU155" s="18" t="s">
        <v>78</v>
      </c>
      <c r="AY155" s="18" t="s">
        <v>136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8" t="s">
        <v>78</v>
      </c>
      <c r="BK155" s="146">
        <f t="shared" si="9"/>
        <v>0</v>
      </c>
      <c r="BL155" s="18" t="s">
        <v>84</v>
      </c>
      <c r="BM155" s="18" t="s">
        <v>251</v>
      </c>
    </row>
    <row r="156" spans="2:65" s="1" customFormat="1" ht="16.5" customHeight="1">
      <c r="B156" s="137"/>
      <c r="C156" s="147" t="s">
        <v>257</v>
      </c>
      <c r="D156" s="147" t="s">
        <v>219</v>
      </c>
      <c r="E156" s="148" t="s">
        <v>253</v>
      </c>
      <c r="F156" s="206" t="s">
        <v>254</v>
      </c>
      <c r="G156" s="206"/>
      <c r="H156" s="206"/>
      <c r="I156" s="206"/>
      <c r="J156" s="149" t="s">
        <v>255</v>
      </c>
      <c r="K156" s="150">
        <v>2.468</v>
      </c>
      <c r="L156" s="207"/>
      <c r="M156" s="207"/>
      <c r="N156" s="207">
        <f t="shared" si="0"/>
        <v>0</v>
      </c>
      <c r="O156" s="193"/>
      <c r="P156" s="193"/>
      <c r="Q156" s="193"/>
      <c r="R156" s="142"/>
      <c r="T156" s="143" t="s">
        <v>5</v>
      </c>
      <c r="U156" s="40" t="s">
        <v>36</v>
      </c>
      <c r="V156" s="144">
        <v>0</v>
      </c>
      <c r="W156" s="144">
        <f t="shared" si="1"/>
        <v>0</v>
      </c>
      <c r="X156" s="144">
        <v>1E-3</v>
      </c>
      <c r="Y156" s="144">
        <f t="shared" si="2"/>
        <v>2.4680000000000001E-3</v>
      </c>
      <c r="Z156" s="144">
        <v>0</v>
      </c>
      <c r="AA156" s="145">
        <f t="shared" si="3"/>
        <v>0</v>
      </c>
      <c r="AR156" s="18" t="s">
        <v>166</v>
      </c>
      <c r="AT156" s="18" t="s">
        <v>219</v>
      </c>
      <c r="AU156" s="18" t="s">
        <v>78</v>
      </c>
      <c r="AY156" s="18" t="s">
        <v>136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8" t="s">
        <v>78</v>
      </c>
      <c r="BK156" s="146">
        <f t="shared" si="9"/>
        <v>0</v>
      </c>
      <c r="BL156" s="18" t="s">
        <v>84</v>
      </c>
      <c r="BM156" s="18" t="s">
        <v>256</v>
      </c>
    </row>
    <row r="157" spans="2:65" s="1" customFormat="1" ht="25.5" customHeight="1">
      <c r="B157" s="137"/>
      <c r="C157" s="138" t="s">
        <v>261</v>
      </c>
      <c r="D157" s="138" t="s">
        <v>137</v>
      </c>
      <c r="E157" s="139" t="s">
        <v>258</v>
      </c>
      <c r="F157" s="192" t="s">
        <v>259</v>
      </c>
      <c r="G157" s="192"/>
      <c r="H157" s="192"/>
      <c r="I157" s="192"/>
      <c r="J157" s="140" t="s">
        <v>140</v>
      </c>
      <c r="K157" s="141">
        <v>84.87</v>
      </c>
      <c r="L157" s="193"/>
      <c r="M157" s="193"/>
      <c r="N157" s="193">
        <f t="shared" si="0"/>
        <v>0</v>
      </c>
      <c r="O157" s="193"/>
      <c r="P157" s="193"/>
      <c r="Q157" s="193"/>
      <c r="R157" s="142"/>
      <c r="T157" s="143" t="s">
        <v>5</v>
      </c>
      <c r="U157" s="40" t="s">
        <v>36</v>
      </c>
      <c r="V157" s="144">
        <v>1.7000000000000001E-2</v>
      </c>
      <c r="W157" s="144">
        <f t="shared" si="1"/>
        <v>1.4427900000000002</v>
      </c>
      <c r="X157" s="144">
        <v>0</v>
      </c>
      <c r="Y157" s="144">
        <f t="shared" si="2"/>
        <v>0</v>
      </c>
      <c r="Z157" s="144">
        <v>0</v>
      </c>
      <c r="AA157" s="145">
        <f t="shared" si="3"/>
        <v>0</v>
      </c>
      <c r="AR157" s="18" t="s">
        <v>84</v>
      </c>
      <c r="AT157" s="18" t="s">
        <v>137</v>
      </c>
      <c r="AU157" s="18" t="s">
        <v>78</v>
      </c>
      <c r="AY157" s="18" t="s">
        <v>136</v>
      </c>
      <c r="BE157" s="146">
        <f t="shared" si="4"/>
        <v>0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8" t="s">
        <v>78</v>
      </c>
      <c r="BK157" s="146">
        <f t="shared" si="9"/>
        <v>0</v>
      </c>
      <c r="BL157" s="18" t="s">
        <v>84</v>
      </c>
      <c r="BM157" s="18" t="s">
        <v>260</v>
      </c>
    </row>
    <row r="158" spans="2:65" s="1" customFormat="1" ht="25.5" customHeight="1">
      <c r="B158" s="137"/>
      <c r="C158" s="138" t="s">
        <v>265</v>
      </c>
      <c r="D158" s="138" t="s">
        <v>137</v>
      </c>
      <c r="E158" s="139" t="s">
        <v>262</v>
      </c>
      <c r="F158" s="192" t="s">
        <v>263</v>
      </c>
      <c r="G158" s="192"/>
      <c r="H158" s="192"/>
      <c r="I158" s="192"/>
      <c r="J158" s="140" t="s">
        <v>140</v>
      </c>
      <c r="K158" s="141">
        <v>79.882000000000005</v>
      </c>
      <c r="L158" s="193"/>
      <c r="M158" s="193"/>
      <c r="N158" s="193">
        <f t="shared" si="0"/>
        <v>0</v>
      </c>
      <c r="O158" s="193"/>
      <c r="P158" s="193"/>
      <c r="Q158" s="193"/>
      <c r="R158" s="142"/>
      <c r="T158" s="143" t="s">
        <v>5</v>
      </c>
      <c r="U158" s="40" t="s">
        <v>36</v>
      </c>
      <c r="V158" s="144">
        <v>0.128</v>
      </c>
      <c r="W158" s="144">
        <f t="shared" si="1"/>
        <v>10.224896000000001</v>
      </c>
      <c r="X158" s="144">
        <v>0</v>
      </c>
      <c r="Y158" s="144">
        <f t="shared" si="2"/>
        <v>0</v>
      </c>
      <c r="Z158" s="144">
        <v>0</v>
      </c>
      <c r="AA158" s="145">
        <f t="shared" si="3"/>
        <v>0</v>
      </c>
      <c r="AR158" s="18" t="s">
        <v>84</v>
      </c>
      <c r="AT158" s="18" t="s">
        <v>137</v>
      </c>
      <c r="AU158" s="18" t="s">
        <v>78</v>
      </c>
      <c r="AY158" s="18" t="s">
        <v>136</v>
      </c>
      <c r="BE158" s="146">
        <f t="shared" si="4"/>
        <v>0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8" t="s">
        <v>78</v>
      </c>
      <c r="BK158" s="146">
        <f t="shared" si="9"/>
        <v>0</v>
      </c>
      <c r="BL158" s="18" t="s">
        <v>84</v>
      </c>
      <c r="BM158" s="18" t="s">
        <v>264</v>
      </c>
    </row>
    <row r="159" spans="2:65" s="1" customFormat="1" ht="25.5" customHeight="1">
      <c r="B159" s="137"/>
      <c r="C159" s="138" t="s">
        <v>269</v>
      </c>
      <c r="D159" s="138" t="s">
        <v>137</v>
      </c>
      <c r="E159" s="139" t="s">
        <v>266</v>
      </c>
      <c r="F159" s="192" t="s">
        <v>686</v>
      </c>
      <c r="G159" s="192"/>
      <c r="H159" s="192"/>
      <c r="I159" s="192"/>
      <c r="J159" s="140" t="s">
        <v>140</v>
      </c>
      <c r="K159" s="141">
        <v>21.2</v>
      </c>
      <c r="L159" s="193"/>
      <c r="M159" s="193"/>
      <c r="N159" s="193">
        <f t="shared" si="0"/>
        <v>0</v>
      </c>
      <c r="O159" s="193"/>
      <c r="P159" s="193"/>
      <c r="Q159" s="193"/>
      <c r="R159" s="142"/>
      <c r="T159" s="143" t="s">
        <v>5</v>
      </c>
      <c r="U159" s="40" t="s">
        <v>36</v>
      </c>
      <c r="V159" s="144">
        <v>0.128</v>
      </c>
      <c r="W159" s="144">
        <f t="shared" si="1"/>
        <v>2.7136</v>
      </c>
      <c r="X159" s="144">
        <v>0</v>
      </c>
      <c r="Y159" s="144">
        <f t="shared" si="2"/>
        <v>0</v>
      </c>
      <c r="Z159" s="144">
        <v>0</v>
      </c>
      <c r="AA159" s="145">
        <f t="shared" si="3"/>
        <v>0</v>
      </c>
      <c r="AR159" s="18" t="s">
        <v>84</v>
      </c>
      <c r="AT159" s="18" t="s">
        <v>137</v>
      </c>
      <c r="AU159" s="18" t="s">
        <v>78</v>
      </c>
      <c r="AY159" s="18" t="s">
        <v>136</v>
      </c>
      <c r="BE159" s="146">
        <f t="shared" si="4"/>
        <v>0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8" t="s">
        <v>78</v>
      </c>
      <c r="BK159" s="146">
        <f t="shared" si="9"/>
        <v>0</v>
      </c>
      <c r="BL159" s="18" t="s">
        <v>84</v>
      </c>
      <c r="BM159" s="18" t="s">
        <v>268</v>
      </c>
    </row>
    <row r="160" spans="2:65" s="1" customFormat="1" ht="16.5" customHeight="1">
      <c r="B160" s="137"/>
      <c r="C160" s="147" t="s">
        <v>273</v>
      </c>
      <c r="D160" s="147" t="s">
        <v>219</v>
      </c>
      <c r="E160" s="148" t="s">
        <v>270</v>
      </c>
      <c r="F160" s="206" t="s">
        <v>271</v>
      </c>
      <c r="G160" s="206"/>
      <c r="H160" s="206"/>
      <c r="I160" s="206"/>
      <c r="J160" s="149" t="s">
        <v>169</v>
      </c>
      <c r="K160" s="150">
        <v>2.12</v>
      </c>
      <c r="L160" s="207"/>
      <c r="M160" s="207"/>
      <c r="N160" s="207">
        <f t="shared" si="0"/>
        <v>0</v>
      </c>
      <c r="O160" s="193"/>
      <c r="P160" s="193"/>
      <c r="Q160" s="193"/>
      <c r="R160" s="142"/>
      <c r="T160" s="143" t="s">
        <v>5</v>
      </c>
      <c r="U160" s="40" t="s">
        <v>36</v>
      </c>
      <c r="V160" s="144">
        <v>0</v>
      </c>
      <c r="W160" s="144">
        <f t="shared" si="1"/>
        <v>0</v>
      </c>
      <c r="X160" s="144">
        <v>1</v>
      </c>
      <c r="Y160" s="144">
        <f t="shared" si="2"/>
        <v>2.12</v>
      </c>
      <c r="Z160" s="144">
        <v>0</v>
      </c>
      <c r="AA160" s="145">
        <f t="shared" si="3"/>
        <v>0</v>
      </c>
      <c r="AR160" s="18" t="s">
        <v>166</v>
      </c>
      <c r="AT160" s="18" t="s">
        <v>219</v>
      </c>
      <c r="AU160" s="18" t="s">
        <v>78</v>
      </c>
      <c r="AY160" s="18" t="s">
        <v>136</v>
      </c>
      <c r="BE160" s="146">
        <f t="shared" si="4"/>
        <v>0</v>
      </c>
      <c r="BF160" s="146">
        <f t="shared" si="5"/>
        <v>0</v>
      </c>
      <c r="BG160" s="146">
        <f t="shared" si="6"/>
        <v>0</v>
      </c>
      <c r="BH160" s="146">
        <f t="shared" si="7"/>
        <v>0</v>
      </c>
      <c r="BI160" s="146">
        <f t="shared" si="8"/>
        <v>0</v>
      </c>
      <c r="BJ160" s="18" t="s">
        <v>78</v>
      </c>
      <c r="BK160" s="146">
        <f t="shared" si="9"/>
        <v>0</v>
      </c>
      <c r="BL160" s="18" t="s">
        <v>84</v>
      </c>
      <c r="BM160" s="18" t="s">
        <v>272</v>
      </c>
    </row>
    <row r="161" spans="2:65" s="1" customFormat="1" ht="25.5" customHeight="1">
      <c r="B161" s="137"/>
      <c r="C161" s="138" t="s">
        <v>277</v>
      </c>
      <c r="D161" s="138" t="s">
        <v>137</v>
      </c>
      <c r="E161" s="139" t="s">
        <v>282</v>
      </c>
      <c r="F161" s="192" t="s">
        <v>283</v>
      </c>
      <c r="G161" s="192"/>
      <c r="H161" s="192"/>
      <c r="I161" s="192"/>
      <c r="J161" s="140" t="s">
        <v>284</v>
      </c>
      <c r="K161" s="141">
        <v>84</v>
      </c>
      <c r="L161" s="193"/>
      <c r="M161" s="193"/>
      <c r="N161" s="193">
        <f t="shared" si="0"/>
        <v>0</v>
      </c>
      <c r="O161" s="193"/>
      <c r="P161" s="193"/>
      <c r="Q161" s="193"/>
      <c r="R161" s="142"/>
      <c r="T161" s="143" t="s">
        <v>5</v>
      </c>
      <c r="U161" s="40" t="s">
        <v>36</v>
      </c>
      <c r="V161" s="144">
        <v>2.4E-2</v>
      </c>
      <c r="W161" s="144">
        <f t="shared" si="1"/>
        <v>2.016</v>
      </c>
      <c r="X161" s="144">
        <v>0</v>
      </c>
      <c r="Y161" s="144">
        <f t="shared" si="2"/>
        <v>0</v>
      </c>
      <c r="Z161" s="144">
        <v>0</v>
      </c>
      <c r="AA161" s="145">
        <f t="shared" si="3"/>
        <v>0</v>
      </c>
      <c r="AR161" s="18" t="s">
        <v>84</v>
      </c>
      <c r="AT161" s="18" t="s">
        <v>137</v>
      </c>
      <c r="AU161" s="18" t="s">
        <v>78</v>
      </c>
      <c r="AY161" s="18" t="s">
        <v>136</v>
      </c>
      <c r="BE161" s="146">
        <f t="shared" si="4"/>
        <v>0</v>
      </c>
      <c r="BF161" s="146">
        <f t="shared" si="5"/>
        <v>0</v>
      </c>
      <c r="BG161" s="146">
        <f t="shared" si="6"/>
        <v>0</v>
      </c>
      <c r="BH161" s="146">
        <f t="shared" si="7"/>
        <v>0</v>
      </c>
      <c r="BI161" s="146">
        <f t="shared" si="8"/>
        <v>0</v>
      </c>
      <c r="BJ161" s="18" t="s">
        <v>78</v>
      </c>
      <c r="BK161" s="146">
        <f t="shared" si="9"/>
        <v>0</v>
      </c>
      <c r="BL161" s="18" t="s">
        <v>84</v>
      </c>
      <c r="BM161" s="18" t="s">
        <v>285</v>
      </c>
    </row>
    <row r="162" spans="2:65" s="1" customFormat="1" ht="25.5" customHeight="1">
      <c r="B162" s="137"/>
      <c r="C162" s="138" t="s">
        <v>281</v>
      </c>
      <c r="D162" s="138" t="s">
        <v>137</v>
      </c>
      <c r="E162" s="139" t="s">
        <v>287</v>
      </c>
      <c r="F162" s="192" t="s">
        <v>288</v>
      </c>
      <c r="G162" s="192"/>
      <c r="H162" s="192"/>
      <c r="I162" s="192"/>
      <c r="J162" s="140" t="s">
        <v>284</v>
      </c>
      <c r="K162" s="141">
        <v>84</v>
      </c>
      <c r="L162" s="193"/>
      <c r="M162" s="193"/>
      <c r="N162" s="193">
        <f t="shared" si="0"/>
        <v>0</v>
      </c>
      <c r="O162" s="193"/>
      <c r="P162" s="193"/>
      <c r="Q162" s="193"/>
      <c r="R162" s="142"/>
      <c r="T162" s="143" t="s">
        <v>5</v>
      </c>
      <c r="U162" s="40" t="s">
        <v>36</v>
      </c>
      <c r="V162" s="144">
        <v>8.9999999999999993E-3</v>
      </c>
      <c r="W162" s="144">
        <f t="shared" si="1"/>
        <v>0.75599999999999989</v>
      </c>
      <c r="X162" s="144">
        <v>1.1999999999999999E-3</v>
      </c>
      <c r="Y162" s="144">
        <f t="shared" si="2"/>
        <v>0.10079999999999999</v>
      </c>
      <c r="Z162" s="144">
        <v>0</v>
      </c>
      <c r="AA162" s="145">
        <f t="shared" si="3"/>
        <v>0</v>
      </c>
      <c r="AR162" s="18" t="s">
        <v>84</v>
      </c>
      <c r="AT162" s="18" t="s">
        <v>137</v>
      </c>
      <c r="AU162" s="18" t="s">
        <v>78</v>
      </c>
      <c r="AY162" s="18" t="s">
        <v>136</v>
      </c>
      <c r="BE162" s="146">
        <f t="shared" si="4"/>
        <v>0</v>
      </c>
      <c r="BF162" s="146">
        <f t="shared" si="5"/>
        <v>0</v>
      </c>
      <c r="BG162" s="146">
        <f t="shared" si="6"/>
        <v>0</v>
      </c>
      <c r="BH162" s="146">
        <f t="shared" si="7"/>
        <v>0</v>
      </c>
      <c r="BI162" s="146">
        <f t="shared" si="8"/>
        <v>0</v>
      </c>
      <c r="BJ162" s="18" t="s">
        <v>78</v>
      </c>
      <c r="BK162" s="146">
        <f t="shared" si="9"/>
        <v>0</v>
      </c>
      <c r="BL162" s="18" t="s">
        <v>84</v>
      </c>
      <c r="BM162" s="18" t="s">
        <v>289</v>
      </c>
    </row>
    <row r="163" spans="2:65" s="1" customFormat="1" ht="16.5" customHeight="1">
      <c r="B163" s="137"/>
      <c r="C163" s="147" t="s">
        <v>286</v>
      </c>
      <c r="D163" s="147" t="s">
        <v>219</v>
      </c>
      <c r="E163" s="148" t="s">
        <v>291</v>
      </c>
      <c r="F163" s="206" t="s">
        <v>292</v>
      </c>
      <c r="G163" s="206"/>
      <c r="H163" s="206"/>
      <c r="I163" s="206"/>
      <c r="J163" s="149" t="s">
        <v>284</v>
      </c>
      <c r="K163" s="150">
        <v>14</v>
      </c>
      <c r="L163" s="207"/>
      <c r="M163" s="207"/>
      <c r="N163" s="207">
        <f t="shared" si="0"/>
        <v>0</v>
      </c>
      <c r="O163" s="193"/>
      <c r="P163" s="193"/>
      <c r="Q163" s="193"/>
      <c r="R163" s="142"/>
      <c r="T163" s="143" t="s">
        <v>5</v>
      </c>
      <c r="U163" s="40" t="s">
        <v>36</v>
      </c>
      <c r="V163" s="144">
        <v>0</v>
      </c>
      <c r="W163" s="144">
        <f t="shared" si="1"/>
        <v>0</v>
      </c>
      <c r="X163" s="144">
        <v>3.0000000000000001E-3</v>
      </c>
      <c r="Y163" s="144">
        <f t="shared" si="2"/>
        <v>4.2000000000000003E-2</v>
      </c>
      <c r="Z163" s="144">
        <v>0</v>
      </c>
      <c r="AA163" s="145">
        <f t="shared" si="3"/>
        <v>0</v>
      </c>
      <c r="AR163" s="18" t="s">
        <v>166</v>
      </c>
      <c r="AT163" s="18" t="s">
        <v>219</v>
      </c>
      <c r="AU163" s="18" t="s">
        <v>78</v>
      </c>
      <c r="AY163" s="18" t="s">
        <v>136</v>
      </c>
      <c r="BE163" s="146">
        <f t="shared" si="4"/>
        <v>0</v>
      </c>
      <c r="BF163" s="146">
        <f t="shared" si="5"/>
        <v>0</v>
      </c>
      <c r="BG163" s="146">
        <f t="shared" si="6"/>
        <v>0</v>
      </c>
      <c r="BH163" s="146">
        <f t="shared" si="7"/>
        <v>0</v>
      </c>
      <c r="BI163" s="146">
        <f t="shared" si="8"/>
        <v>0</v>
      </c>
      <c r="BJ163" s="18" t="s">
        <v>78</v>
      </c>
      <c r="BK163" s="146">
        <f t="shared" si="9"/>
        <v>0</v>
      </c>
      <c r="BL163" s="18" t="s">
        <v>84</v>
      </c>
      <c r="BM163" s="18" t="s">
        <v>293</v>
      </c>
    </row>
    <row r="164" spans="2:65" s="1" customFormat="1" ht="16.5" customHeight="1">
      <c r="B164" s="137"/>
      <c r="C164" s="147" t="s">
        <v>290</v>
      </c>
      <c r="D164" s="147" t="s">
        <v>219</v>
      </c>
      <c r="E164" s="148" t="s">
        <v>295</v>
      </c>
      <c r="F164" s="206" t="s">
        <v>296</v>
      </c>
      <c r="G164" s="206"/>
      <c r="H164" s="206"/>
      <c r="I164" s="206"/>
      <c r="J164" s="149" t="s">
        <v>284</v>
      </c>
      <c r="K164" s="150">
        <v>14</v>
      </c>
      <c r="L164" s="207"/>
      <c r="M164" s="207"/>
      <c r="N164" s="207">
        <f t="shared" si="0"/>
        <v>0</v>
      </c>
      <c r="O164" s="193"/>
      <c r="P164" s="193"/>
      <c r="Q164" s="193"/>
      <c r="R164" s="142"/>
      <c r="T164" s="143" t="s">
        <v>5</v>
      </c>
      <c r="U164" s="40" t="s">
        <v>36</v>
      </c>
      <c r="V164" s="144">
        <v>0</v>
      </c>
      <c r="W164" s="144">
        <f t="shared" si="1"/>
        <v>0</v>
      </c>
      <c r="X164" s="144">
        <v>3.0000000000000001E-3</v>
      </c>
      <c r="Y164" s="144">
        <f t="shared" si="2"/>
        <v>4.2000000000000003E-2</v>
      </c>
      <c r="Z164" s="144">
        <v>0</v>
      </c>
      <c r="AA164" s="145">
        <f t="shared" si="3"/>
        <v>0</v>
      </c>
      <c r="AR164" s="18" t="s">
        <v>166</v>
      </c>
      <c r="AT164" s="18" t="s">
        <v>219</v>
      </c>
      <c r="AU164" s="18" t="s">
        <v>78</v>
      </c>
      <c r="AY164" s="18" t="s">
        <v>136</v>
      </c>
      <c r="BE164" s="146">
        <f t="shared" si="4"/>
        <v>0</v>
      </c>
      <c r="BF164" s="146">
        <f t="shared" si="5"/>
        <v>0</v>
      </c>
      <c r="BG164" s="146">
        <f t="shared" si="6"/>
        <v>0</v>
      </c>
      <c r="BH164" s="146">
        <f t="shared" si="7"/>
        <v>0</v>
      </c>
      <c r="BI164" s="146">
        <f t="shared" si="8"/>
        <v>0</v>
      </c>
      <c r="BJ164" s="18" t="s">
        <v>78</v>
      </c>
      <c r="BK164" s="146">
        <f t="shared" si="9"/>
        <v>0</v>
      </c>
      <c r="BL164" s="18" t="s">
        <v>84</v>
      </c>
      <c r="BM164" s="18" t="s">
        <v>297</v>
      </c>
    </row>
    <row r="165" spans="2:65" s="1" customFormat="1" ht="16.5" customHeight="1">
      <c r="B165" s="137"/>
      <c r="C165" s="147" t="s">
        <v>294</v>
      </c>
      <c r="D165" s="147" t="s">
        <v>219</v>
      </c>
      <c r="E165" s="148" t="s">
        <v>299</v>
      </c>
      <c r="F165" s="206" t="s">
        <v>300</v>
      </c>
      <c r="G165" s="206"/>
      <c r="H165" s="206"/>
      <c r="I165" s="206"/>
      <c r="J165" s="149" t="s">
        <v>284</v>
      </c>
      <c r="K165" s="150">
        <v>14</v>
      </c>
      <c r="L165" s="207"/>
      <c r="M165" s="207"/>
      <c r="N165" s="207">
        <f t="shared" si="0"/>
        <v>0</v>
      </c>
      <c r="O165" s="193"/>
      <c r="P165" s="193"/>
      <c r="Q165" s="193"/>
      <c r="R165" s="142"/>
      <c r="T165" s="143" t="s">
        <v>5</v>
      </c>
      <c r="U165" s="40" t="s">
        <v>36</v>
      </c>
      <c r="V165" s="144">
        <v>0</v>
      </c>
      <c r="W165" s="144">
        <f t="shared" si="1"/>
        <v>0</v>
      </c>
      <c r="X165" s="144">
        <v>3.0000000000000001E-3</v>
      </c>
      <c r="Y165" s="144">
        <f t="shared" si="2"/>
        <v>4.2000000000000003E-2</v>
      </c>
      <c r="Z165" s="144">
        <v>0</v>
      </c>
      <c r="AA165" s="145">
        <f t="shared" si="3"/>
        <v>0</v>
      </c>
      <c r="AR165" s="18" t="s">
        <v>166</v>
      </c>
      <c r="AT165" s="18" t="s">
        <v>219</v>
      </c>
      <c r="AU165" s="18" t="s">
        <v>78</v>
      </c>
      <c r="AY165" s="18" t="s">
        <v>136</v>
      </c>
      <c r="BE165" s="146">
        <f t="shared" si="4"/>
        <v>0</v>
      </c>
      <c r="BF165" s="146">
        <f t="shared" si="5"/>
        <v>0</v>
      </c>
      <c r="BG165" s="146">
        <f t="shared" si="6"/>
        <v>0</v>
      </c>
      <c r="BH165" s="146">
        <f t="shared" si="7"/>
        <v>0</v>
      </c>
      <c r="BI165" s="146">
        <f t="shared" si="8"/>
        <v>0</v>
      </c>
      <c r="BJ165" s="18" t="s">
        <v>78</v>
      </c>
      <c r="BK165" s="146">
        <f t="shared" si="9"/>
        <v>0</v>
      </c>
      <c r="BL165" s="18" t="s">
        <v>84</v>
      </c>
      <c r="BM165" s="18" t="s">
        <v>301</v>
      </c>
    </row>
    <row r="166" spans="2:65" s="1" customFormat="1" ht="16.5" customHeight="1">
      <c r="B166" s="137"/>
      <c r="C166" s="147" t="s">
        <v>298</v>
      </c>
      <c r="D166" s="147" t="s">
        <v>219</v>
      </c>
      <c r="E166" s="148" t="s">
        <v>303</v>
      </c>
      <c r="F166" s="206" t="s">
        <v>304</v>
      </c>
      <c r="G166" s="206"/>
      <c r="H166" s="206"/>
      <c r="I166" s="206"/>
      <c r="J166" s="149" t="s">
        <v>284</v>
      </c>
      <c r="K166" s="150">
        <v>14</v>
      </c>
      <c r="L166" s="207"/>
      <c r="M166" s="207"/>
      <c r="N166" s="207">
        <f t="shared" si="0"/>
        <v>0</v>
      </c>
      <c r="O166" s="193"/>
      <c r="P166" s="193"/>
      <c r="Q166" s="193"/>
      <c r="R166" s="142"/>
      <c r="T166" s="143" t="s">
        <v>5</v>
      </c>
      <c r="U166" s="40" t="s">
        <v>36</v>
      </c>
      <c r="V166" s="144">
        <v>0</v>
      </c>
      <c r="W166" s="144">
        <f t="shared" si="1"/>
        <v>0</v>
      </c>
      <c r="X166" s="144">
        <v>3.0000000000000001E-3</v>
      </c>
      <c r="Y166" s="144">
        <f t="shared" si="2"/>
        <v>4.2000000000000003E-2</v>
      </c>
      <c r="Z166" s="144">
        <v>0</v>
      </c>
      <c r="AA166" s="145">
        <f t="shared" si="3"/>
        <v>0</v>
      </c>
      <c r="AR166" s="18" t="s">
        <v>166</v>
      </c>
      <c r="AT166" s="18" t="s">
        <v>219</v>
      </c>
      <c r="AU166" s="18" t="s">
        <v>78</v>
      </c>
      <c r="AY166" s="18" t="s">
        <v>136</v>
      </c>
      <c r="BE166" s="146">
        <f t="shared" si="4"/>
        <v>0</v>
      </c>
      <c r="BF166" s="146">
        <f t="shared" si="5"/>
        <v>0</v>
      </c>
      <c r="BG166" s="146">
        <f t="shared" si="6"/>
        <v>0</v>
      </c>
      <c r="BH166" s="146">
        <f t="shared" si="7"/>
        <v>0</v>
      </c>
      <c r="BI166" s="146">
        <f t="shared" si="8"/>
        <v>0</v>
      </c>
      <c r="BJ166" s="18" t="s">
        <v>78</v>
      </c>
      <c r="BK166" s="146">
        <f t="shared" si="9"/>
        <v>0</v>
      </c>
      <c r="BL166" s="18" t="s">
        <v>84</v>
      </c>
      <c r="BM166" s="18" t="s">
        <v>305</v>
      </c>
    </row>
    <row r="167" spans="2:65" s="1" customFormat="1" ht="16.5" customHeight="1">
      <c r="B167" s="137"/>
      <c r="C167" s="147" t="s">
        <v>302</v>
      </c>
      <c r="D167" s="147" t="s">
        <v>219</v>
      </c>
      <c r="E167" s="148" t="s">
        <v>307</v>
      </c>
      <c r="F167" s="206" t="s">
        <v>308</v>
      </c>
      <c r="G167" s="206"/>
      <c r="H167" s="206"/>
      <c r="I167" s="206"/>
      <c r="J167" s="149" t="s">
        <v>284</v>
      </c>
      <c r="K167" s="150">
        <v>14</v>
      </c>
      <c r="L167" s="207"/>
      <c r="M167" s="207"/>
      <c r="N167" s="207">
        <f t="shared" si="0"/>
        <v>0</v>
      </c>
      <c r="O167" s="193"/>
      <c r="P167" s="193"/>
      <c r="Q167" s="193"/>
      <c r="R167" s="142"/>
      <c r="T167" s="143" t="s">
        <v>5</v>
      </c>
      <c r="U167" s="40" t="s">
        <v>36</v>
      </c>
      <c r="V167" s="144">
        <v>0</v>
      </c>
      <c r="W167" s="144">
        <f t="shared" si="1"/>
        <v>0</v>
      </c>
      <c r="X167" s="144">
        <v>3.0000000000000001E-3</v>
      </c>
      <c r="Y167" s="144">
        <f t="shared" si="2"/>
        <v>4.2000000000000003E-2</v>
      </c>
      <c r="Z167" s="144">
        <v>0</v>
      </c>
      <c r="AA167" s="145">
        <f t="shared" si="3"/>
        <v>0</v>
      </c>
      <c r="AR167" s="18" t="s">
        <v>166</v>
      </c>
      <c r="AT167" s="18" t="s">
        <v>219</v>
      </c>
      <c r="AU167" s="18" t="s">
        <v>78</v>
      </c>
      <c r="AY167" s="18" t="s">
        <v>136</v>
      </c>
      <c r="BE167" s="146">
        <f t="shared" si="4"/>
        <v>0</v>
      </c>
      <c r="BF167" s="146">
        <f t="shared" si="5"/>
        <v>0</v>
      </c>
      <c r="BG167" s="146">
        <f t="shared" si="6"/>
        <v>0</v>
      </c>
      <c r="BH167" s="146">
        <f t="shared" si="7"/>
        <v>0</v>
      </c>
      <c r="BI167" s="146">
        <f t="shared" si="8"/>
        <v>0</v>
      </c>
      <c r="BJ167" s="18" t="s">
        <v>78</v>
      </c>
      <c r="BK167" s="146">
        <f t="shared" si="9"/>
        <v>0</v>
      </c>
      <c r="BL167" s="18" t="s">
        <v>84</v>
      </c>
      <c r="BM167" s="18" t="s">
        <v>309</v>
      </c>
    </row>
    <row r="168" spans="2:65" s="1" customFormat="1" ht="16.5" customHeight="1">
      <c r="B168" s="137"/>
      <c r="C168" s="147" t="s">
        <v>306</v>
      </c>
      <c r="D168" s="147" t="s">
        <v>219</v>
      </c>
      <c r="E168" s="148" t="s">
        <v>311</v>
      </c>
      <c r="F168" s="206" t="s">
        <v>312</v>
      </c>
      <c r="G168" s="206"/>
      <c r="H168" s="206"/>
      <c r="I168" s="206"/>
      <c r="J168" s="149" t="s">
        <v>284</v>
      </c>
      <c r="K168" s="150">
        <v>14</v>
      </c>
      <c r="L168" s="207"/>
      <c r="M168" s="207"/>
      <c r="N168" s="207">
        <f t="shared" si="0"/>
        <v>0</v>
      </c>
      <c r="O168" s="193"/>
      <c r="P168" s="193"/>
      <c r="Q168" s="193"/>
      <c r="R168" s="142"/>
      <c r="T168" s="143" t="s">
        <v>5</v>
      </c>
      <c r="U168" s="40" t="s">
        <v>36</v>
      </c>
      <c r="V168" s="144">
        <v>0</v>
      </c>
      <c r="W168" s="144">
        <f t="shared" si="1"/>
        <v>0</v>
      </c>
      <c r="X168" s="144">
        <v>3.0000000000000001E-3</v>
      </c>
      <c r="Y168" s="144">
        <f t="shared" si="2"/>
        <v>4.2000000000000003E-2</v>
      </c>
      <c r="Z168" s="144">
        <v>0</v>
      </c>
      <c r="AA168" s="145">
        <f t="shared" si="3"/>
        <v>0</v>
      </c>
      <c r="AR168" s="18" t="s">
        <v>166</v>
      </c>
      <c r="AT168" s="18" t="s">
        <v>219</v>
      </c>
      <c r="AU168" s="18" t="s">
        <v>78</v>
      </c>
      <c r="AY168" s="18" t="s">
        <v>136</v>
      </c>
      <c r="BE168" s="146">
        <f t="shared" si="4"/>
        <v>0</v>
      </c>
      <c r="BF168" s="146">
        <f t="shared" si="5"/>
        <v>0</v>
      </c>
      <c r="BG168" s="146">
        <f t="shared" si="6"/>
        <v>0</v>
      </c>
      <c r="BH168" s="146">
        <f t="shared" si="7"/>
        <v>0</v>
      </c>
      <c r="BI168" s="146">
        <f t="shared" si="8"/>
        <v>0</v>
      </c>
      <c r="BJ168" s="18" t="s">
        <v>78</v>
      </c>
      <c r="BK168" s="146">
        <f t="shared" si="9"/>
        <v>0</v>
      </c>
      <c r="BL168" s="18" t="s">
        <v>84</v>
      </c>
      <c r="BM168" s="18" t="s">
        <v>313</v>
      </c>
    </row>
    <row r="169" spans="2:65" s="1" customFormat="1" ht="25.5" customHeight="1">
      <c r="B169" s="137"/>
      <c r="C169" s="138" t="s">
        <v>310</v>
      </c>
      <c r="D169" s="138" t="s">
        <v>137</v>
      </c>
      <c r="E169" s="139" t="s">
        <v>336</v>
      </c>
      <c r="F169" s="192" t="s">
        <v>337</v>
      </c>
      <c r="G169" s="192"/>
      <c r="H169" s="192"/>
      <c r="I169" s="192"/>
      <c r="J169" s="140" t="s">
        <v>140</v>
      </c>
      <c r="K169" s="141">
        <v>79.882000000000005</v>
      </c>
      <c r="L169" s="193"/>
      <c r="M169" s="193"/>
      <c r="N169" s="193">
        <f t="shared" si="0"/>
        <v>0</v>
      </c>
      <c r="O169" s="193"/>
      <c r="P169" s="193"/>
      <c r="Q169" s="193"/>
      <c r="R169" s="142"/>
      <c r="T169" s="143" t="s">
        <v>5</v>
      </c>
      <c r="U169" s="40" t="s">
        <v>36</v>
      </c>
      <c r="V169" s="144">
        <v>1.2E-2</v>
      </c>
      <c r="W169" s="144">
        <f t="shared" si="1"/>
        <v>0.9585840000000001</v>
      </c>
      <c r="X169" s="144">
        <v>0</v>
      </c>
      <c r="Y169" s="144">
        <f t="shared" si="2"/>
        <v>0</v>
      </c>
      <c r="Z169" s="144">
        <v>0</v>
      </c>
      <c r="AA169" s="145">
        <f t="shared" si="3"/>
        <v>0</v>
      </c>
      <c r="AR169" s="18" t="s">
        <v>84</v>
      </c>
      <c r="AT169" s="18" t="s">
        <v>137</v>
      </c>
      <c r="AU169" s="18" t="s">
        <v>78</v>
      </c>
      <c r="AY169" s="18" t="s">
        <v>136</v>
      </c>
      <c r="BE169" s="146">
        <f t="shared" si="4"/>
        <v>0</v>
      </c>
      <c r="BF169" s="146">
        <f t="shared" si="5"/>
        <v>0</v>
      </c>
      <c r="BG169" s="146">
        <f t="shared" si="6"/>
        <v>0</v>
      </c>
      <c r="BH169" s="146">
        <f t="shared" si="7"/>
        <v>0</v>
      </c>
      <c r="BI169" s="146">
        <f t="shared" si="8"/>
        <v>0</v>
      </c>
      <c r="BJ169" s="18" t="s">
        <v>78</v>
      </c>
      <c r="BK169" s="146">
        <f t="shared" si="9"/>
        <v>0</v>
      </c>
      <c r="BL169" s="18" t="s">
        <v>84</v>
      </c>
      <c r="BM169" s="18" t="s">
        <v>338</v>
      </c>
    </row>
    <row r="170" spans="2:65" s="1" customFormat="1" ht="25.5" customHeight="1">
      <c r="B170" s="137"/>
      <c r="C170" s="138" t="s">
        <v>314</v>
      </c>
      <c r="D170" s="138" t="s">
        <v>137</v>
      </c>
      <c r="E170" s="139" t="s">
        <v>340</v>
      </c>
      <c r="F170" s="192" t="s">
        <v>341</v>
      </c>
      <c r="G170" s="192"/>
      <c r="H170" s="192"/>
      <c r="I170" s="192"/>
      <c r="J170" s="140" t="s">
        <v>169</v>
      </c>
      <c r="K170" s="141">
        <v>3.9940000000000002</v>
      </c>
      <c r="L170" s="193"/>
      <c r="M170" s="193"/>
      <c r="N170" s="193">
        <f t="shared" si="0"/>
        <v>0</v>
      </c>
      <c r="O170" s="193"/>
      <c r="P170" s="193"/>
      <c r="Q170" s="193"/>
      <c r="R170" s="142"/>
      <c r="T170" s="143" t="s">
        <v>5</v>
      </c>
      <c r="U170" s="40" t="s">
        <v>36</v>
      </c>
      <c r="V170" s="144">
        <v>1.175</v>
      </c>
      <c r="W170" s="144">
        <f t="shared" si="1"/>
        <v>4.6929500000000006</v>
      </c>
      <c r="X170" s="144">
        <v>1</v>
      </c>
      <c r="Y170" s="144">
        <f t="shared" si="2"/>
        <v>3.9940000000000002</v>
      </c>
      <c r="Z170" s="144">
        <v>0</v>
      </c>
      <c r="AA170" s="145">
        <f t="shared" si="3"/>
        <v>0</v>
      </c>
      <c r="AR170" s="18" t="s">
        <v>84</v>
      </c>
      <c r="AT170" s="18" t="s">
        <v>137</v>
      </c>
      <c r="AU170" s="18" t="s">
        <v>78</v>
      </c>
      <c r="AY170" s="18" t="s">
        <v>136</v>
      </c>
      <c r="BE170" s="146">
        <f t="shared" si="4"/>
        <v>0</v>
      </c>
      <c r="BF170" s="146">
        <f t="shared" si="5"/>
        <v>0</v>
      </c>
      <c r="BG170" s="146">
        <f t="shared" si="6"/>
        <v>0</v>
      </c>
      <c r="BH170" s="146">
        <f t="shared" si="7"/>
        <v>0</v>
      </c>
      <c r="BI170" s="146">
        <f t="shared" si="8"/>
        <v>0</v>
      </c>
      <c r="BJ170" s="18" t="s">
        <v>78</v>
      </c>
      <c r="BK170" s="146">
        <f t="shared" si="9"/>
        <v>0</v>
      </c>
      <c r="BL170" s="18" t="s">
        <v>84</v>
      </c>
      <c r="BM170" s="18" t="s">
        <v>342</v>
      </c>
    </row>
    <row r="171" spans="2:65" s="1" customFormat="1" ht="25.5" customHeight="1">
      <c r="B171" s="137"/>
      <c r="C171" s="138" t="s">
        <v>318</v>
      </c>
      <c r="D171" s="138" t="s">
        <v>137</v>
      </c>
      <c r="E171" s="139" t="s">
        <v>344</v>
      </c>
      <c r="F171" s="192" t="s">
        <v>345</v>
      </c>
      <c r="G171" s="192"/>
      <c r="H171" s="192"/>
      <c r="I171" s="192"/>
      <c r="J171" s="140" t="s">
        <v>169</v>
      </c>
      <c r="K171" s="141">
        <v>3.9940000000000002</v>
      </c>
      <c r="L171" s="193"/>
      <c r="M171" s="193"/>
      <c r="N171" s="193">
        <f t="shared" si="0"/>
        <v>0</v>
      </c>
      <c r="O171" s="193"/>
      <c r="P171" s="193"/>
      <c r="Q171" s="193"/>
      <c r="R171" s="142"/>
      <c r="T171" s="143" t="s">
        <v>5</v>
      </c>
      <c r="U171" s="40" t="s">
        <v>36</v>
      </c>
      <c r="V171" s="144">
        <v>0.91</v>
      </c>
      <c r="W171" s="144">
        <f t="shared" si="1"/>
        <v>3.6345400000000003</v>
      </c>
      <c r="X171" s="144">
        <v>0</v>
      </c>
      <c r="Y171" s="144">
        <f t="shared" si="2"/>
        <v>0</v>
      </c>
      <c r="Z171" s="144">
        <v>0</v>
      </c>
      <c r="AA171" s="145">
        <f t="shared" si="3"/>
        <v>0</v>
      </c>
      <c r="AR171" s="18" t="s">
        <v>84</v>
      </c>
      <c r="AT171" s="18" t="s">
        <v>137</v>
      </c>
      <c r="AU171" s="18" t="s">
        <v>78</v>
      </c>
      <c r="AY171" s="18" t="s">
        <v>136</v>
      </c>
      <c r="BE171" s="146">
        <f t="shared" si="4"/>
        <v>0</v>
      </c>
      <c r="BF171" s="146">
        <f t="shared" si="5"/>
        <v>0</v>
      </c>
      <c r="BG171" s="146">
        <f t="shared" si="6"/>
        <v>0</v>
      </c>
      <c r="BH171" s="146">
        <f t="shared" si="7"/>
        <v>0</v>
      </c>
      <c r="BI171" s="146">
        <f t="shared" si="8"/>
        <v>0</v>
      </c>
      <c r="BJ171" s="18" t="s">
        <v>78</v>
      </c>
      <c r="BK171" s="146">
        <f t="shared" si="9"/>
        <v>0</v>
      </c>
      <c r="BL171" s="18" t="s">
        <v>84</v>
      </c>
      <c r="BM171" s="18" t="s">
        <v>346</v>
      </c>
    </row>
    <row r="172" spans="2:65" s="9" customFormat="1" ht="29.85" customHeight="1">
      <c r="B172" s="126"/>
      <c r="C172" s="127"/>
      <c r="D172" s="136" t="s">
        <v>107</v>
      </c>
      <c r="E172" s="136"/>
      <c r="F172" s="136"/>
      <c r="G172" s="136"/>
      <c r="H172" s="136"/>
      <c r="I172" s="136"/>
      <c r="J172" s="136"/>
      <c r="K172" s="136"/>
      <c r="L172" s="136"/>
      <c r="M172" s="136"/>
      <c r="N172" s="200">
        <f>BK172</f>
        <v>0</v>
      </c>
      <c r="O172" s="201"/>
      <c r="P172" s="201"/>
      <c r="Q172" s="201"/>
      <c r="R172" s="129"/>
      <c r="T172" s="130"/>
      <c r="U172" s="127"/>
      <c r="V172" s="127"/>
      <c r="W172" s="131">
        <f>SUM(W173:W176)</f>
        <v>33.801789999999997</v>
      </c>
      <c r="X172" s="127"/>
      <c r="Y172" s="131">
        <f>SUM(Y173:Y176)</f>
        <v>16.791343700000002</v>
      </c>
      <c r="Z172" s="127"/>
      <c r="AA172" s="132">
        <f>SUM(AA173:AA176)</f>
        <v>0</v>
      </c>
      <c r="AR172" s="133" t="s">
        <v>75</v>
      </c>
      <c r="AT172" s="134" t="s">
        <v>68</v>
      </c>
      <c r="AU172" s="134" t="s">
        <v>75</v>
      </c>
      <c r="AY172" s="133" t="s">
        <v>136</v>
      </c>
      <c r="BK172" s="135">
        <f>SUM(BK173:BK176)</f>
        <v>0</v>
      </c>
    </row>
    <row r="173" spans="2:65" s="1" customFormat="1" ht="38.25" customHeight="1">
      <c r="B173" s="137"/>
      <c r="C173" s="138" t="s">
        <v>322</v>
      </c>
      <c r="D173" s="138" t="s">
        <v>137</v>
      </c>
      <c r="E173" s="139" t="s">
        <v>348</v>
      </c>
      <c r="F173" s="192" t="s">
        <v>349</v>
      </c>
      <c r="G173" s="192"/>
      <c r="H173" s="192"/>
      <c r="I173" s="192"/>
      <c r="J173" s="140" t="s">
        <v>140</v>
      </c>
      <c r="K173" s="141">
        <v>205.87799999999999</v>
      </c>
      <c r="L173" s="193"/>
      <c r="M173" s="193"/>
      <c r="N173" s="193">
        <f>ROUND(L173*K173,2)</f>
        <v>0</v>
      </c>
      <c r="O173" s="193"/>
      <c r="P173" s="193"/>
      <c r="Q173" s="193"/>
      <c r="R173" s="142"/>
      <c r="T173" s="143" t="s">
        <v>5</v>
      </c>
      <c r="U173" s="40" t="s">
        <v>36</v>
      </c>
      <c r="V173" s="144">
        <v>8.5000000000000006E-2</v>
      </c>
      <c r="W173" s="144">
        <f>V173*K173</f>
        <v>17.49963</v>
      </c>
      <c r="X173" s="144">
        <v>3.5E-4</v>
      </c>
      <c r="Y173" s="144">
        <f>X173*K173</f>
        <v>7.2057299999999991E-2</v>
      </c>
      <c r="Z173" s="144">
        <v>0</v>
      </c>
      <c r="AA173" s="145">
        <f>Z173*K173</f>
        <v>0</v>
      </c>
      <c r="AR173" s="18" t="s">
        <v>84</v>
      </c>
      <c r="AT173" s="18" t="s">
        <v>137</v>
      </c>
      <c r="AU173" s="18" t="s">
        <v>78</v>
      </c>
      <c r="AY173" s="18" t="s">
        <v>136</v>
      </c>
      <c r="BE173" s="146">
        <f>IF(U173="základná",N173,0)</f>
        <v>0</v>
      </c>
      <c r="BF173" s="146">
        <f>IF(U173="znížená",N173,0)</f>
        <v>0</v>
      </c>
      <c r="BG173" s="146">
        <f>IF(U173="zákl. prenesená",N173,0)</f>
        <v>0</v>
      </c>
      <c r="BH173" s="146">
        <f>IF(U173="zníž. prenesená",N173,0)</f>
        <v>0</v>
      </c>
      <c r="BI173" s="146">
        <f>IF(U173="nulová",N173,0)</f>
        <v>0</v>
      </c>
      <c r="BJ173" s="18" t="s">
        <v>78</v>
      </c>
      <c r="BK173" s="146">
        <f>ROUND(L173*K173,2)</f>
        <v>0</v>
      </c>
      <c r="BL173" s="18" t="s">
        <v>84</v>
      </c>
      <c r="BM173" s="18" t="s">
        <v>350</v>
      </c>
    </row>
    <row r="174" spans="2:65" s="1" customFormat="1" ht="38.25" customHeight="1">
      <c r="B174" s="137"/>
      <c r="C174" s="147" t="s">
        <v>326</v>
      </c>
      <c r="D174" s="147" t="s">
        <v>219</v>
      </c>
      <c r="E174" s="148" t="s">
        <v>352</v>
      </c>
      <c r="F174" s="206" t="s">
        <v>353</v>
      </c>
      <c r="G174" s="206"/>
      <c r="H174" s="206"/>
      <c r="I174" s="206"/>
      <c r="J174" s="149" t="s">
        <v>140</v>
      </c>
      <c r="K174" s="150">
        <v>226.46600000000001</v>
      </c>
      <c r="L174" s="207"/>
      <c r="M174" s="207"/>
      <c r="N174" s="207">
        <f>ROUND(L174*K174,2)</f>
        <v>0</v>
      </c>
      <c r="O174" s="193"/>
      <c r="P174" s="193"/>
      <c r="Q174" s="193"/>
      <c r="R174" s="142"/>
      <c r="T174" s="143" t="s">
        <v>5</v>
      </c>
      <c r="U174" s="40" t="s">
        <v>36</v>
      </c>
      <c r="V174" s="144">
        <v>0</v>
      </c>
      <c r="W174" s="144">
        <f>V174*K174</f>
        <v>0</v>
      </c>
      <c r="X174" s="144">
        <v>4.0000000000000002E-4</v>
      </c>
      <c r="Y174" s="144">
        <f>X174*K174</f>
        <v>9.0586400000000011E-2</v>
      </c>
      <c r="Z174" s="144">
        <v>0</v>
      </c>
      <c r="AA174" s="145">
        <f>Z174*K174</f>
        <v>0</v>
      </c>
      <c r="AR174" s="18" t="s">
        <v>166</v>
      </c>
      <c r="AT174" s="18" t="s">
        <v>219</v>
      </c>
      <c r="AU174" s="18" t="s">
        <v>78</v>
      </c>
      <c r="AY174" s="18" t="s">
        <v>136</v>
      </c>
      <c r="BE174" s="146">
        <f>IF(U174="základná",N174,0)</f>
        <v>0</v>
      </c>
      <c r="BF174" s="146">
        <f>IF(U174="znížená",N174,0)</f>
        <v>0</v>
      </c>
      <c r="BG174" s="146">
        <f>IF(U174="zákl. prenesená",N174,0)</f>
        <v>0</v>
      </c>
      <c r="BH174" s="146">
        <f>IF(U174="zníž. prenesená",N174,0)</f>
        <v>0</v>
      </c>
      <c r="BI174" s="146">
        <f>IF(U174="nulová",N174,0)</f>
        <v>0</v>
      </c>
      <c r="BJ174" s="18" t="s">
        <v>78</v>
      </c>
      <c r="BK174" s="146">
        <f>ROUND(L174*K174,2)</f>
        <v>0</v>
      </c>
      <c r="BL174" s="18" t="s">
        <v>84</v>
      </c>
      <c r="BM174" s="18" t="s">
        <v>354</v>
      </c>
    </row>
    <row r="175" spans="2:65" s="1" customFormat="1" ht="16.5" customHeight="1">
      <c r="B175" s="137"/>
      <c r="C175" s="138" t="s">
        <v>330</v>
      </c>
      <c r="D175" s="138" t="s">
        <v>137</v>
      </c>
      <c r="E175" s="139" t="s">
        <v>356</v>
      </c>
      <c r="F175" s="192" t="s">
        <v>357</v>
      </c>
      <c r="G175" s="192"/>
      <c r="H175" s="192"/>
      <c r="I175" s="192"/>
      <c r="J175" s="140" t="s">
        <v>147</v>
      </c>
      <c r="K175" s="141">
        <v>66</v>
      </c>
      <c r="L175" s="193"/>
      <c r="M175" s="193"/>
      <c r="N175" s="193">
        <f>ROUND(L175*K175,2)</f>
        <v>0</v>
      </c>
      <c r="O175" s="193"/>
      <c r="P175" s="193"/>
      <c r="Q175" s="193"/>
      <c r="R175" s="142"/>
      <c r="T175" s="143" t="s">
        <v>5</v>
      </c>
      <c r="U175" s="40" t="s">
        <v>36</v>
      </c>
      <c r="V175" s="144">
        <v>0.24199999999999999</v>
      </c>
      <c r="W175" s="144">
        <f>V175*K175</f>
        <v>15.972</v>
      </c>
      <c r="X175" s="144">
        <v>0.25195000000000001</v>
      </c>
      <c r="Y175" s="144">
        <f>X175*K175</f>
        <v>16.628700000000002</v>
      </c>
      <c r="Z175" s="144">
        <v>0</v>
      </c>
      <c r="AA175" s="145">
        <f>Z175*K175</f>
        <v>0</v>
      </c>
      <c r="AR175" s="18" t="s">
        <v>84</v>
      </c>
      <c r="AT175" s="18" t="s">
        <v>137</v>
      </c>
      <c r="AU175" s="18" t="s">
        <v>78</v>
      </c>
      <c r="AY175" s="18" t="s">
        <v>136</v>
      </c>
      <c r="BE175" s="146">
        <f>IF(U175="základná",N175,0)</f>
        <v>0</v>
      </c>
      <c r="BF175" s="146">
        <f>IF(U175="znížená",N175,0)</f>
        <v>0</v>
      </c>
      <c r="BG175" s="146">
        <f>IF(U175="zákl. prenesená",N175,0)</f>
        <v>0</v>
      </c>
      <c r="BH175" s="146">
        <f>IF(U175="zníž. prenesená",N175,0)</f>
        <v>0</v>
      </c>
      <c r="BI175" s="146">
        <f>IF(U175="nulová",N175,0)</f>
        <v>0</v>
      </c>
      <c r="BJ175" s="18" t="s">
        <v>78</v>
      </c>
      <c r="BK175" s="146">
        <f>ROUND(L175*K175,2)</f>
        <v>0</v>
      </c>
      <c r="BL175" s="18" t="s">
        <v>84</v>
      </c>
      <c r="BM175" s="18" t="s">
        <v>358</v>
      </c>
    </row>
    <row r="176" spans="2:65" s="1" customFormat="1" ht="38.25" customHeight="1">
      <c r="B176" s="137"/>
      <c r="C176" s="138" t="s">
        <v>335</v>
      </c>
      <c r="D176" s="138" t="s">
        <v>137</v>
      </c>
      <c r="E176" s="139" t="s">
        <v>687</v>
      </c>
      <c r="F176" s="192" t="s">
        <v>688</v>
      </c>
      <c r="G176" s="192"/>
      <c r="H176" s="192"/>
      <c r="I176" s="192"/>
      <c r="J176" s="140" t="s">
        <v>140</v>
      </c>
      <c r="K176" s="141">
        <v>82.54</v>
      </c>
      <c r="L176" s="193"/>
      <c r="M176" s="193"/>
      <c r="N176" s="193">
        <f>ROUND(L176*K176,2)</f>
        <v>0</v>
      </c>
      <c r="O176" s="193"/>
      <c r="P176" s="193"/>
      <c r="Q176" s="193"/>
      <c r="R176" s="142"/>
      <c r="T176" s="143" t="s">
        <v>5</v>
      </c>
      <c r="U176" s="40" t="s">
        <v>36</v>
      </c>
      <c r="V176" s="144">
        <v>4.0000000000000001E-3</v>
      </c>
      <c r="W176" s="144">
        <f>V176*K176</f>
        <v>0.33016000000000001</v>
      </c>
      <c r="X176" s="144">
        <v>0</v>
      </c>
      <c r="Y176" s="144">
        <f>X176*K176</f>
        <v>0</v>
      </c>
      <c r="Z176" s="144">
        <v>0</v>
      </c>
      <c r="AA176" s="145">
        <f>Z176*K176</f>
        <v>0</v>
      </c>
      <c r="AR176" s="18" t="s">
        <v>84</v>
      </c>
      <c r="AT176" s="18" t="s">
        <v>137</v>
      </c>
      <c r="AU176" s="18" t="s">
        <v>78</v>
      </c>
      <c r="AY176" s="18" t="s">
        <v>136</v>
      </c>
      <c r="BE176" s="146">
        <f>IF(U176="základná",N176,0)</f>
        <v>0</v>
      </c>
      <c r="BF176" s="146">
        <f>IF(U176="znížená",N176,0)</f>
        <v>0</v>
      </c>
      <c r="BG176" s="146">
        <f>IF(U176="zákl. prenesená",N176,0)</f>
        <v>0</v>
      </c>
      <c r="BH176" s="146">
        <f>IF(U176="zníž. prenesená",N176,0)</f>
        <v>0</v>
      </c>
      <c r="BI176" s="146">
        <f>IF(U176="nulová",N176,0)</f>
        <v>0</v>
      </c>
      <c r="BJ176" s="18" t="s">
        <v>78</v>
      </c>
      <c r="BK176" s="146">
        <f>ROUND(L176*K176,2)</f>
        <v>0</v>
      </c>
      <c r="BL176" s="18" t="s">
        <v>84</v>
      </c>
      <c r="BM176" s="18" t="s">
        <v>689</v>
      </c>
    </row>
    <row r="177" spans="2:65" s="9" customFormat="1" ht="29.85" customHeight="1">
      <c r="B177" s="126"/>
      <c r="C177" s="127"/>
      <c r="D177" s="136" t="s">
        <v>109</v>
      </c>
      <c r="E177" s="136"/>
      <c r="F177" s="136"/>
      <c r="G177" s="136"/>
      <c r="H177" s="136"/>
      <c r="I177" s="136"/>
      <c r="J177" s="136"/>
      <c r="K177" s="136"/>
      <c r="L177" s="136"/>
      <c r="M177" s="136"/>
      <c r="N177" s="200">
        <f>BK177</f>
        <v>0</v>
      </c>
      <c r="O177" s="201"/>
      <c r="P177" s="201"/>
      <c r="Q177" s="201"/>
      <c r="R177" s="129"/>
      <c r="T177" s="130"/>
      <c r="U177" s="127"/>
      <c r="V177" s="127"/>
      <c r="W177" s="131">
        <f>SUM(W178:W180)</f>
        <v>8.6704879999999989</v>
      </c>
      <c r="X177" s="127"/>
      <c r="Y177" s="131">
        <f>SUM(Y178:Y180)</f>
        <v>7.2675092799999996</v>
      </c>
      <c r="Z177" s="127"/>
      <c r="AA177" s="132">
        <f>SUM(AA178:AA180)</f>
        <v>0</v>
      </c>
      <c r="AR177" s="133" t="s">
        <v>75</v>
      </c>
      <c r="AT177" s="134" t="s">
        <v>68</v>
      </c>
      <c r="AU177" s="134" t="s">
        <v>75</v>
      </c>
      <c r="AY177" s="133" t="s">
        <v>136</v>
      </c>
      <c r="BK177" s="135">
        <f>SUM(BK178:BK180)</f>
        <v>0</v>
      </c>
    </row>
    <row r="178" spans="2:65" s="1" customFormat="1" ht="38.25" customHeight="1">
      <c r="B178" s="137"/>
      <c r="C178" s="138" t="s">
        <v>339</v>
      </c>
      <c r="D178" s="138" t="s">
        <v>137</v>
      </c>
      <c r="E178" s="139" t="s">
        <v>380</v>
      </c>
      <c r="F178" s="192" t="s">
        <v>381</v>
      </c>
      <c r="G178" s="192"/>
      <c r="H178" s="192"/>
      <c r="I178" s="192"/>
      <c r="J178" s="140" t="s">
        <v>169</v>
      </c>
      <c r="K178" s="141">
        <v>3.8279999999999998</v>
      </c>
      <c r="L178" s="193"/>
      <c r="M178" s="193"/>
      <c r="N178" s="193">
        <f>ROUND(L178*K178,2)</f>
        <v>0</v>
      </c>
      <c r="O178" s="193"/>
      <c r="P178" s="193"/>
      <c r="Q178" s="193"/>
      <c r="R178" s="142"/>
      <c r="T178" s="143" t="s">
        <v>5</v>
      </c>
      <c r="U178" s="40" t="s">
        <v>36</v>
      </c>
      <c r="V178" s="144">
        <v>1.246</v>
      </c>
      <c r="W178" s="144">
        <f>V178*K178</f>
        <v>4.7696879999999995</v>
      </c>
      <c r="X178" s="144">
        <v>1.89076</v>
      </c>
      <c r="Y178" s="144">
        <f>X178*K178</f>
        <v>7.2378292799999997</v>
      </c>
      <c r="Z178" s="144">
        <v>0</v>
      </c>
      <c r="AA178" s="145">
        <f>Z178*K178</f>
        <v>0</v>
      </c>
      <c r="AR178" s="18" t="s">
        <v>84</v>
      </c>
      <c r="AT178" s="18" t="s">
        <v>137</v>
      </c>
      <c r="AU178" s="18" t="s">
        <v>78</v>
      </c>
      <c r="AY178" s="18" t="s">
        <v>136</v>
      </c>
      <c r="BE178" s="146">
        <f>IF(U178="základná",N178,0)</f>
        <v>0</v>
      </c>
      <c r="BF178" s="146">
        <f>IF(U178="znížená",N178,0)</f>
        <v>0</v>
      </c>
      <c r="BG178" s="146">
        <f>IF(U178="zákl. prenesená",N178,0)</f>
        <v>0</v>
      </c>
      <c r="BH178" s="146">
        <f>IF(U178="zníž. prenesená",N178,0)</f>
        <v>0</v>
      </c>
      <c r="BI178" s="146">
        <f>IF(U178="nulová",N178,0)</f>
        <v>0</v>
      </c>
      <c r="BJ178" s="18" t="s">
        <v>78</v>
      </c>
      <c r="BK178" s="146">
        <f>ROUND(L178*K178,2)</f>
        <v>0</v>
      </c>
      <c r="BL178" s="18" t="s">
        <v>84</v>
      </c>
      <c r="BM178" s="18" t="s">
        <v>382</v>
      </c>
    </row>
    <row r="179" spans="2:65" s="1" customFormat="1" ht="38.25" customHeight="1">
      <c r="B179" s="137"/>
      <c r="C179" s="138" t="s">
        <v>343</v>
      </c>
      <c r="D179" s="138" t="s">
        <v>137</v>
      </c>
      <c r="E179" s="139" t="s">
        <v>384</v>
      </c>
      <c r="F179" s="192" t="s">
        <v>385</v>
      </c>
      <c r="G179" s="192"/>
      <c r="H179" s="192"/>
      <c r="I179" s="192"/>
      <c r="J179" s="140" t="s">
        <v>140</v>
      </c>
      <c r="K179" s="141">
        <v>42.4</v>
      </c>
      <c r="L179" s="193"/>
      <c r="M179" s="193"/>
      <c r="N179" s="193">
        <f>ROUND(L179*K179,2)</f>
        <v>0</v>
      </c>
      <c r="O179" s="193"/>
      <c r="P179" s="193"/>
      <c r="Q179" s="193"/>
      <c r="R179" s="142"/>
      <c r="T179" s="143" t="s">
        <v>5</v>
      </c>
      <c r="U179" s="40" t="s">
        <v>36</v>
      </c>
      <c r="V179" s="144">
        <v>9.1999999999999998E-2</v>
      </c>
      <c r="W179" s="144">
        <f>V179*K179</f>
        <v>3.9007999999999998</v>
      </c>
      <c r="X179" s="144">
        <v>2.7999999999999998E-4</v>
      </c>
      <c r="Y179" s="144">
        <f>X179*K179</f>
        <v>1.1871999999999999E-2</v>
      </c>
      <c r="Z179" s="144">
        <v>0</v>
      </c>
      <c r="AA179" s="145">
        <f>Z179*K179</f>
        <v>0</v>
      </c>
      <c r="AR179" s="18" t="s">
        <v>84</v>
      </c>
      <c r="AT179" s="18" t="s">
        <v>137</v>
      </c>
      <c r="AU179" s="18" t="s">
        <v>78</v>
      </c>
      <c r="AY179" s="18" t="s">
        <v>136</v>
      </c>
      <c r="BE179" s="146">
        <f>IF(U179="základná",N179,0)</f>
        <v>0</v>
      </c>
      <c r="BF179" s="146">
        <f>IF(U179="znížená",N179,0)</f>
        <v>0</v>
      </c>
      <c r="BG179" s="146">
        <f>IF(U179="zákl. prenesená",N179,0)</f>
        <v>0</v>
      </c>
      <c r="BH179" s="146">
        <f>IF(U179="zníž. prenesená",N179,0)</f>
        <v>0</v>
      </c>
      <c r="BI179" s="146">
        <f>IF(U179="nulová",N179,0)</f>
        <v>0</v>
      </c>
      <c r="BJ179" s="18" t="s">
        <v>78</v>
      </c>
      <c r="BK179" s="146">
        <f>ROUND(L179*K179,2)</f>
        <v>0</v>
      </c>
      <c r="BL179" s="18" t="s">
        <v>84</v>
      </c>
      <c r="BM179" s="18" t="s">
        <v>386</v>
      </c>
    </row>
    <row r="180" spans="2:65" s="1" customFormat="1" ht="76.5" customHeight="1">
      <c r="B180" s="137"/>
      <c r="C180" s="147" t="s">
        <v>347</v>
      </c>
      <c r="D180" s="147" t="s">
        <v>219</v>
      </c>
      <c r="E180" s="148" t="s">
        <v>388</v>
      </c>
      <c r="F180" s="206" t="s">
        <v>389</v>
      </c>
      <c r="G180" s="206"/>
      <c r="H180" s="206"/>
      <c r="I180" s="206"/>
      <c r="J180" s="149" t="s">
        <v>140</v>
      </c>
      <c r="K180" s="150">
        <v>50.88</v>
      </c>
      <c r="L180" s="207"/>
      <c r="M180" s="207"/>
      <c r="N180" s="207">
        <f>ROUND(L180*K180,2)</f>
        <v>0</v>
      </c>
      <c r="O180" s="193"/>
      <c r="P180" s="193"/>
      <c r="Q180" s="193"/>
      <c r="R180" s="142"/>
      <c r="T180" s="143" t="s">
        <v>5</v>
      </c>
      <c r="U180" s="40" t="s">
        <v>36</v>
      </c>
      <c r="V180" s="144">
        <v>0</v>
      </c>
      <c r="W180" s="144">
        <f>V180*K180</f>
        <v>0</v>
      </c>
      <c r="X180" s="144">
        <v>3.5E-4</v>
      </c>
      <c r="Y180" s="144">
        <f>X180*K180</f>
        <v>1.7808000000000001E-2</v>
      </c>
      <c r="Z180" s="144">
        <v>0</v>
      </c>
      <c r="AA180" s="145">
        <f>Z180*K180</f>
        <v>0</v>
      </c>
      <c r="AR180" s="18" t="s">
        <v>166</v>
      </c>
      <c r="AT180" s="18" t="s">
        <v>219</v>
      </c>
      <c r="AU180" s="18" t="s">
        <v>78</v>
      </c>
      <c r="AY180" s="18" t="s">
        <v>136</v>
      </c>
      <c r="BE180" s="146">
        <f>IF(U180="základná",N180,0)</f>
        <v>0</v>
      </c>
      <c r="BF180" s="146">
        <f>IF(U180="znížená",N180,0)</f>
        <v>0</v>
      </c>
      <c r="BG180" s="146">
        <f>IF(U180="zákl. prenesená",N180,0)</f>
        <v>0</v>
      </c>
      <c r="BH180" s="146">
        <f>IF(U180="zníž. prenesená",N180,0)</f>
        <v>0</v>
      </c>
      <c r="BI180" s="146">
        <f>IF(U180="nulová",N180,0)</f>
        <v>0</v>
      </c>
      <c r="BJ180" s="18" t="s">
        <v>78</v>
      </c>
      <c r="BK180" s="146">
        <f>ROUND(L180*K180,2)</f>
        <v>0</v>
      </c>
      <c r="BL180" s="18" t="s">
        <v>84</v>
      </c>
      <c r="BM180" s="18" t="s">
        <v>390</v>
      </c>
    </row>
    <row r="181" spans="2:65" s="9" customFormat="1" ht="29.85" customHeight="1">
      <c r="B181" s="126"/>
      <c r="C181" s="127"/>
      <c r="D181" s="136" t="s">
        <v>110</v>
      </c>
      <c r="E181" s="136"/>
      <c r="F181" s="136"/>
      <c r="G181" s="136"/>
      <c r="H181" s="136"/>
      <c r="I181" s="136"/>
      <c r="J181" s="136"/>
      <c r="K181" s="136"/>
      <c r="L181" s="136"/>
      <c r="M181" s="136"/>
      <c r="N181" s="200">
        <f>BK181</f>
        <v>0</v>
      </c>
      <c r="O181" s="201"/>
      <c r="P181" s="201"/>
      <c r="Q181" s="201"/>
      <c r="R181" s="129"/>
      <c r="T181" s="130"/>
      <c r="U181" s="127"/>
      <c r="V181" s="127"/>
      <c r="W181" s="131">
        <f>SUM(W182:W188)</f>
        <v>2.9402600000000003</v>
      </c>
      <c r="X181" s="127"/>
      <c r="Y181" s="131">
        <f>SUM(Y182:Y188)</f>
        <v>8.1973894000000005</v>
      </c>
      <c r="Z181" s="127"/>
      <c r="AA181" s="132">
        <f>SUM(AA182:AA188)</f>
        <v>0</v>
      </c>
      <c r="AR181" s="133" t="s">
        <v>75</v>
      </c>
      <c r="AT181" s="134" t="s">
        <v>68</v>
      </c>
      <c r="AU181" s="134" t="s">
        <v>75</v>
      </c>
      <c r="AY181" s="133" t="s">
        <v>136</v>
      </c>
      <c r="BK181" s="135">
        <f>SUM(BK182:BK188)</f>
        <v>0</v>
      </c>
    </row>
    <row r="182" spans="2:65" s="1" customFormat="1" ht="38.25" customHeight="1">
      <c r="B182" s="137"/>
      <c r="C182" s="138" t="s">
        <v>351</v>
      </c>
      <c r="D182" s="138" t="s">
        <v>137</v>
      </c>
      <c r="E182" s="139" t="s">
        <v>690</v>
      </c>
      <c r="F182" s="192" t="s">
        <v>691</v>
      </c>
      <c r="G182" s="192"/>
      <c r="H182" s="192"/>
      <c r="I182" s="192"/>
      <c r="J182" s="140" t="s">
        <v>140</v>
      </c>
      <c r="K182" s="141">
        <v>15.75</v>
      </c>
      <c r="L182" s="193"/>
      <c r="M182" s="193"/>
      <c r="N182" s="193">
        <f t="shared" ref="N182:N188" si="10">ROUND(L182*K182,2)</f>
        <v>0</v>
      </c>
      <c r="O182" s="193"/>
      <c r="P182" s="193"/>
      <c r="Q182" s="193"/>
      <c r="R182" s="142"/>
      <c r="T182" s="143" t="s">
        <v>5</v>
      </c>
      <c r="U182" s="40" t="s">
        <v>36</v>
      </c>
      <c r="V182" s="144">
        <v>2.1999999999999999E-2</v>
      </c>
      <c r="W182" s="144">
        <f t="shared" ref="W182:W188" si="11">V182*K182</f>
        <v>0.34649999999999997</v>
      </c>
      <c r="X182" s="144">
        <v>0</v>
      </c>
      <c r="Y182" s="144">
        <f t="shared" ref="Y182:Y188" si="12">X182*K182</f>
        <v>0</v>
      </c>
      <c r="Z182" s="144">
        <v>0</v>
      </c>
      <c r="AA182" s="145">
        <f t="shared" ref="AA182:AA188" si="13">Z182*K182</f>
        <v>0</v>
      </c>
      <c r="AR182" s="18" t="s">
        <v>84</v>
      </c>
      <c r="AT182" s="18" t="s">
        <v>137</v>
      </c>
      <c r="AU182" s="18" t="s">
        <v>78</v>
      </c>
      <c r="AY182" s="18" t="s">
        <v>136</v>
      </c>
      <c r="BE182" s="146">
        <f t="shared" ref="BE182:BE188" si="14">IF(U182="základná",N182,0)</f>
        <v>0</v>
      </c>
      <c r="BF182" s="146">
        <f t="shared" ref="BF182:BF188" si="15">IF(U182="znížená",N182,0)</f>
        <v>0</v>
      </c>
      <c r="BG182" s="146">
        <f t="shared" ref="BG182:BG188" si="16">IF(U182="zákl. prenesená",N182,0)</f>
        <v>0</v>
      </c>
      <c r="BH182" s="146">
        <f t="shared" ref="BH182:BH188" si="17">IF(U182="zníž. prenesená",N182,0)</f>
        <v>0</v>
      </c>
      <c r="BI182" s="146">
        <f t="shared" ref="BI182:BI188" si="18">IF(U182="nulová",N182,0)</f>
        <v>0</v>
      </c>
      <c r="BJ182" s="18" t="s">
        <v>78</v>
      </c>
      <c r="BK182" s="146">
        <f t="shared" ref="BK182:BK188" si="19">ROUND(L182*K182,2)</f>
        <v>0</v>
      </c>
      <c r="BL182" s="18" t="s">
        <v>84</v>
      </c>
      <c r="BM182" s="18" t="s">
        <v>692</v>
      </c>
    </row>
    <row r="183" spans="2:65" s="1" customFormat="1" ht="25.5" customHeight="1">
      <c r="B183" s="137"/>
      <c r="C183" s="147" t="s">
        <v>355</v>
      </c>
      <c r="D183" s="147" t="s">
        <v>219</v>
      </c>
      <c r="E183" s="148" t="s">
        <v>693</v>
      </c>
      <c r="F183" s="206" t="s">
        <v>694</v>
      </c>
      <c r="G183" s="206"/>
      <c r="H183" s="206"/>
      <c r="I183" s="206"/>
      <c r="J183" s="149" t="s">
        <v>222</v>
      </c>
      <c r="K183" s="150">
        <v>2.835</v>
      </c>
      <c r="L183" s="207"/>
      <c r="M183" s="207"/>
      <c r="N183" s="207">
        <f t="shared" si="10"/>
        <v>0</v>
      </c>
      <c r="O183" s="193"/>
      <c r="P183" s="193"/>
      <c r="Q183" s="193"/>
      <c r="R183" s="142"/>
      <c r="T183" s="143" t="s">
        <v>5</v>
      </c>
      <c r="U183" s="40" t="s">
        <v>36</v>
      </c>
      <c r="V183" s="144">
        <v>0</v>
      </c>
      <c r="W183" s="144">
        <f t="shared" si="11"/>
        <v>0</v>
      </c>
      <c r="X183" s="144">
        <v>1</v>
      </c>
      <c r="Y183" s="144">
        <f t="shared" si="12"/>
        <v>2.835</v>
      </c>
      <c r="Z183" s="144">
        <v>0</v>
      </c>
      <c r="AA183" s="145">
        <f t="shared" si="13"/>
        <v>0</v>
      </c>
      <c r="AR183" s="18" t="s">
        <v>166</v>
      </c>
      <c r="AT183" s="18" t="s">
        <v>219</v>
      </c>
      <c r="AU183" s="18" t="s">
        <v>78</v>
      </c>
      <c r="AY183" s="18" t="s">
        <v>136</v>
      </c>
      <c r="BE183" s="146">
        <f t="shared" si="14"/>
        <v>0</v>
      </c>
      <c r="BF183" s="146">
        <f t="shared" si="15"/>
        <v>0</v>
      </c>
      <c r="BG183" s="146">
        <f t="shared" si="16"/>
        <v>0</v>
      </c>
      <c r="BH183" s="146">
        <f t="shared" si="17"/>
        <v>0</v>
      </c>
      <c r="BI183" s="146">
        <f t="shared" si="18"/>
        <v>0</v>
      </c>
      <c r="BJ183" s="18" t="s">
        <v>78</v>
      </c>
      <c r="BK183" s="146">
        <f t="shared" si="19"/>
        <v>0</v>
      </c>
      <c r="BL183" s="18" t="s">
        <v>84</v>
      </c>
      <c r="BM183" s="18" t="s">
        <v>695</v>
      </c>
    </row>
    <row r="184" spans="2:65" s="1" customFormat="1" ht="38.25" customHeight="1">
      <c r="B184" s="137"/>
      <c r="C184" s="138" t="s">
        <v>359</v>
      </c>
      <c r="D184" s="138" t="s">
        <v>137</v>
      </c>
      <c r="E184" s="139" t="s">
        <v>392</v>
      </c>
      <c r="F184" s="192" t="s">
        <v>393</v>
      </c>
      <c r="G184" s="192"/>
      <c r="H184" s="192"/>
      <c r="I184" s="192"/>
      <c r="J184" s="140" t="s">
        <v>140</v>
      </c>
      <c r="K184" s="141">
        <v>4.9880000000000004</v>
      </c>
      <c r="L184" s="193"/>
      <c r="M184" s="193"/>
      <c r="N184" s="193">
        <f t="shared" si="10"/>
        <v>0</v>
      </c>
      <c r="O184" s="193"/>
      <c r="P184" s="193"/>
      <c r="Q184" s="193"/>
      <c r="R184" s="142"/>
      <c r="T184" s="143" t="s">
        <v>5</v>
      </c>
      <c r="U184" s="40" t="s">
        <v>36</v>
      </c>
      <c r="V184" s="144">
        <v>0.25700000000000001</v>
      </c>
      <c r="W184" s="144">
        <f t="shared" si="11"/>
        <v>1.2819160000000001</v>
      </c>
      <c r="X184" s="144">
        <v>0</v>
      </c>
      <c r="Y184" s="144">
        <f t="shared" si="12"/>
        <v>0</v>
      </c>
      <c r="Z184" s="144">
        <v>0</v>
      </c>
      <c r="AA184" s="145">
        <f t="shared" si="13"/>
        <v>0</v>
      </c>
      <c r="AR184" s="18" t="s">
        <v>84</v>
      </c>
      <c r="AT184" s="18" t="s">
        <v>137</v>
      </c>
      <c r="AU184" s="18" t="s">
        <v>78</v>
      </c>
      <c r="AY184" s="18" t="s">
        <v>136</v>
      </c>
      <c r="BE184" s="146">
        <f t="shared" si="14"/>
        <v>0</v>
      </c>
      <c r="BF184" s="146">
        <f t="shared" si="15"/>
        <v>0</v>
      </c>
      <c r="BG184" s="146">
        <f t="shared" si="16"/>
        <v>0</v>
      </c>
      <c r="BH184" s="146">
        <f t="shared" si="17"/>
        <v>0</v>
      </c>
      <c r="BI184" s="146">
        <f t="shared" si="18"/>
        <v>0</v>
      </c>
      <c r="BJ184" s="18" t="s">
        <v>78</v>
      </c>
      <c r="BK184" s="146">
        <f t="shared" si="19"/>
        <v>0</v>
      </c>
      <c r="BL184" s="18" t="s">
        <v>84</v>
      </c>
      <c r="BM184" s="18" t="s">
        <v>394</v>
      </c>
    </row>
    <row r="185" spans="2:65" s="1" customFormat="1" ht="16.5" customHeight="1">
      <c r="B185" s="137"/>
      <c r="C185" s="147" t="s">
        <v>363</v>
      </c>
      <c r="D185" s="147" t="s">
        <v>219</v>
      </c>
      <c r="E185" s="148" t="s">
        <v>396</v>
      </c>
      <c r="F185" s="206" t="s">
        <v>397</v>
      </c>
      <c r="G185" s="206"/>
      <c r="H185" s="206"/>
      <c r="I185" s="206"/>
      <c r="J185" s="149" t="s">
        <v>222</v>
      </c>
      <c r="K185" s="150">
        <v>2.0950000000000002</v>
      </c>
      <c r="L185" s="207"/>
      <c r="M185" s="207"/>
      <c r="N185" s="207">
        <f t="shared" si="10"/>
        <v>0</v>
      </c>
      <c r="O185" s="193"/>
      <c r="P185" s="193"/>
      <c r="Q185" s="193"/>
      <c r="R185" s="142"/>
      <c r="T185" s="143" t="s">
        <v>5</v>
      </c>
      <c r="U185" s="40" t="s">
        <v>36</v>
      </c>
      <c r="V185" s="144">
        <v>0</v>
      </c>
      <c r="W185" s="144">
        <f t="shared" si="11"/>
        <v>0</v>
      </c>
      <c r="X185" s="144">
        <v>1</v>
      </c>
      <c r="Y185" s="144">
        <f t="shared" si="12"/>
        <v>2.0950000000000002</v>
      </c>
      <c r="Z185" s="144">
        <v>0</v>
      </c>
      <c r="AA185" s="145">
        <f t="shared" si="13"/>
        <v>0</v>
      </c>
      <c r="AR185" s="18" t="s">
        <v>166</v>
      </c>
      <c r="AT185" s="18" t="s">
        <v>219</v>
      </c>
      <c r="AU185" s="18" t="s">
        <v>78</v>
      </c>
      <c r="AY185" s="18" t="s">
        <v>136</v>
      </c>
      <c r="BE185" s="146">
        <f t="shared" si="14"/>
        <v>0</v>
      </c>
      <c r="BF185" s="146">
        <f t="shared" si="15"/>
        <v>0</v>
      </c>
      <c r="BG185" s="146">
        <f t="shared" si="16"/>
        <v>0</v>
      </c>
      <c r="BH185" s="146">
        <f t="shared" si="17"/>
        <v>0</v>
      </c>
      <c r="BI185" s="146">
        <f t="shared" si="18"/>
        <v>0</v>
      </c>
      <c r="BJ185" s="18" t="s">
        <v>78</v>
      </c>
      <c r="BK185" s="146">
        <f t="shared" si="19"/>
        <v>0</v>
      </c>
      <c r="BL185" s="18" t="s">
        <v>84</v>
      </c>
      <c r="BM185" s="18" t="s">
        <v>398</v>
      </c>
    </row>
    <row r="186" spans="2:65" s="1" customFormat="1" ht="25.5" customHeight="1">
      <c r="B186" s="137"/>
      <c r="C186" s="138" t="s">
        <v>367</v>
      </c>
      <c r="D186" s="138" t="s">
        <v>137</v>
      </c>
      <c r="E186" s="139" t="s">
        <v>400</v>
      </c>
      <c r="F186" s="192" t="s">
        <v>401</v>
      </c>
      <c r="G186" s="192"/>
      <c r="H186" s="192"/>
      <c r="I186" s="192"/>
      <c r="J186" s="140" t="s">
        <v>140</v>
      </c>
      <c r="K186" s="141">
        <v>4.9880000000000004</v>
      </c>
      <c r="L186" s="193"/>
      <c r="M186" s="193"/>
      <c r="N186" s="193">
        <f t="shared" si="10"/>
        <v>0</v>
      </c>
      <c r="O186" s="193"/>
      <c r="P186" s="193"/>
      <c r="Q186" s="193"/>
      <c r="R186" s="142"/>
      <c r="T186" s="143" t="s">
        <v>5</v>
      </c>
      <c r="U186" s="40" t="s">
        <v>36</v>
      </c>
      <c r="V186" s="144">
        <v>0.17799999999999999</v>
      </c>
      <c r="W186" s="144">
        <f t="shared" si="11"/>
        <v>0.88786399999999999</v>
      </c>
      <c r="X186" s="144">
        <v>0.49865999999999999</v>
      </c>
      <c r="Y186" s="144">
        <f t="shared" si="12"/>
        <v>2.4873160800000003</v>
      </c>
      <c r="Z186" s="144">
        <v>0</v>
      </c>
      <c r="AA186" s="145">
        <f t="shared" si="13"/>
        <v>0</v>
      </c>
      <c r="AR186" s="18" t="s">
        <v>84</v>
      </c>
      <c r="AT186" s="18" t="s">
        <v>137</v>
      </c>
      <c r="AU186" s="18" t="s">
        <v>78</v>
      </c>
      <c r="AY186" s="18" t="s">
        <v>136</v>
      </c>
      <c r="BE186" s="146">
        <f t="shared" si="14"/>
        <v>0</v>
      </c>
      <c r="BF186" s="146">
        <f t="shared" si="15"/>
        <v>0</v>
      </c>
      <c r="BG186" s="146">
        <f t="shared" si="16"/>
        <v>0</v>
      </c>
      <c r="BH186" s="146">
        <f t="shared" si="17"/>
        <v>0</v>
      </c>
      <c r="BI186" s="146">
        <f t="shared" si="18"/>
        <v>0</v>
      </c>
      <c r="BJ186" s="18" t="s">
        <v>78</v>
      </c>
      <c r="BK186" s="146">
        <f t="shared" si="19"/>
        <v>0</v>
      </c>
      <c r="BL186" s="18" t="s">
        <v>84</v>
      </c>
      <c r="BM186" s="18" t="s">
        <v>402</v>
      </c>
    </row>
    <row r="187" spans="2:65" s="1" customFormat="1" ht="38.25" customHeight="1">
      <c r="B187" s="137"/>
      <c r="C187" s="138" t="s">
        <v>371</v>
      </c>
      <c r="D187" s="138" t="s">
        <v>137</v>
      </c>
      <c r="E187" s="139" t="s">
        <v>404</v>
      </c>
      <c r="F187" s="192" t="s">
        <v>405</v>
      </c>
      <c r="G187" s="192"/>
      <c r="H187" s="192"/>
      <c r="I187" s="192"/>
      <c r="J187" s="140" t="s">
        <v>140</v>
      </c>
      <c r="K187" s="141">
        <v>4.9880000000000004</v>
      </c>
      <c r="L187" s="193"/>
      <c r="M187" s="193"/>
      <c r="N187" s="193">
        <f t="shared" si="10"/>
        <v>0</v>
      </c>
      <c r="O187" s="193"/>
      <c r="P187" s="193"/>
      <c r="Q187" s="193"/>
      <c r="R187" s="142"/>
      <c r="T187" s="143" t="s">
        <v>5</v>
      </c>
      <c r="U187" s="40" t="s">
        <v>36</v>
      </c>
      <c r="V187" s="144">
        <v>2E-3</v>
      </c>
      <c r="W187" s="144">
        <f t="shared" si="11"/>
        <v>9.9760000000000005E-3</v>
      </c>
      <c r="X187" s="144">
        <v>8.0000000000000004E-4</v>
      </c>
      <c r="Y187" s="144">
        <f t="shared" si="12"/>
        <v>3.9904000000000007E-3</v>
      </c>
      <c r="Z187" s="144">
        <v>0</v>
      </c>
      <c r="AA187" s="145">
        <f t="shared" si="13"/>
        <v>0</v>
      </c>
      <c r="AR187" s="18" t="s">
        <v>84</v>
      </c>
      <c r="AT187" s="18" t="s">
        <v>137</v>
      </c>
      <c r="AU187" s="18" t="s">
        <v>78</v>
      </c>
      <c r="AY187" s="18" t="s">
        <v>136</v>
      </c>
      <c r="BE187" s="146">
        <f t="shared" si="14"/>
        <v>0</v>
      </c>
      <c r="BF187" s="146">
        <f t="shared" si="15"/>
        <v>0</v>
      </c>
      <c r="BG187" s="146">
        <f t="shared" si="16"/>
        <v>0</v>
      </c>
      <c r="BH187" s="146">
        <f t="shared" si="17"/>
        <v>0</v>
      </c>
      <c r="BI187" s="146">
        <f t="shared" si="18"/>
        <v>0</v>
      </c>
      <c r="BJ187" s="18" t="s">
        <v>78</v>
      </c>
      <c r="BK187" s="146">
        <f t="shared" si="19"/>
        <v>0</v>
      </c>
      <c r="BL187" s="18" t="s">
        <v>84</v>
      </c>
      <c r="BM187" s="18" t="s">
        <v>406</v>
      </c>
    </row>
    <row r="188" spans="2:65" s="1" customFormat="1" ht="38.25" customHeight="1">
      <c r="B188" s="137"/>
      <c r="C188" s="138" t="s">
        <v>375</v>
      </c>
      <c r="D188" s="138" t="s">
        <v>137</v>
      </c>
      <c r="E188" s="139" t="s">
        <v>408</v>
      </c>
      <c r="F188" s="192" t="s">
        <v>409</v>
      </c>
      <c r="G188" s="192"/>
      <c r="H188" s="192"/>
      <c r="I188" s="192"/>
      <c r="J188" s="140" t="s">
        <v>140</v>
      </c>
      <c r="K188" s="141">
        <v>4.9880000000000004</v>
      </c>
      <c r="L188" s="193"/>
      <c r="M188" s="193"/>
      <c r="N188" s="193">
        <f t="shared" si="10"/>
        <v>0</v>
      </c>
      <c r="O188" s="193"/>
      <c r="P188" s="193"/>
      <c r="Q188" s="193"/>
      <c r="R188" s="142"/>
      <c r="T188" s="143" t="s">
        <v>5</v>
      </c>
      <c r="U188" s="40" t="s">
        <v>36</v>
      </c>
      <c r="V188" s="144">
        <v>8.3000000000000004E-2</v>
      </c>
      <c r="W188" s="144">
        <f t="shared" si="11"/>
        <v>0.41400400000000004</v>
      </c>
      <c r="X188" s="144">
        <v>0.15559000000000001</v>
      </c>
      <c r="Y188" s="144">
        <f t="shared" si="12"/>
        <v>0.77608292000000012</v>
      </c>
      <c r="Z188" s="144">
        <v>0</v>
      </c>
      <c r="AA188" s="145">
        <f t="shared" si="13"/>
        <v>0</v>
      </c>
      <c r="AR188" s="18" t="s">
        <v>84</v>
      </c>
      <c r="AT188" s="18" t="s">
        <v>137</v>
      </c>
      <c r="AU188" s="18" t="s">
        <v>78</v>
      </c>
      <c r="AY188" s="18" t="s">
        <v>136</v>
      </c>
      <c r="BE188" s="146">
        <f t="shared" si="14"/>
        <v>0</v>
      </c>
      <c r="BF188" s="146">
        <f t="shared" si="15"/>
        <v>0</v>
      </c>
      <c r="BG188" s="146">
        <f t="shared" si="16"/>
        <v>0</v>
      </c>
      <c r="BH188" s="146">
        <f t="shared" si="17"/>
        <v>0</v>
      </c>
      <c r="BI188" s="146">
        <f t="shared" si="18"/>
        <v>0</v>
      </c>
      <c r="BJ188" s="18" t="s">
        <v>78</v>
      </c>
      <c r="BK188" s="146">
        <f t="shared" si="19"/>
        <v>0</v>
      </c>
      <c r="BL188" s="18" t="s">
        <v>84</v>
      </c>
      <c r="BM188" s="18" t="s">
        <v>410</v>
      </c>
    </row>
    <row r="189" spans="2:65" s="9" customFormat="1" ht="29.85" customHeight="1">
      <c r="B189" s="126"/>
      <c r="C189" s="127"/>
      <c r="D189" s="136" t="s">
        <v>111</v>
      </c>
      <c r="E189" s="136"/>
      <c r="F189" s="136"/>
      <c r="G189" s="136"/>
      <c r="H189" s="136"/>
      <c r="I189" s="136"/>
      <c r="J189" s="136"/>
      <c r="K189" s="136"/>
      <c r="L189" s="136"/>
      <c r="M189" s="136"/>
      <c r="N189" s="200">
        <f>BK189</f>
        <v>0</v>
      </c>
      <c r="O189" s="201"/>
      <c r="P189" s="201"/>
      <c r="Q189" s="201"/>
      <c r="R189" s="129"/>
      <c r="T189" s="130"/>
      <c r="U189" s="127"/>
      <c r="V189" s="127"/>
      <c r="W189" s="131">
        <f>SUM(W190:W200)</f>
        <v>17.21</v>
      </c>
      <c r="X189" s="127"/>
      <c r="Y189" s="131">
        <f>SUM(Y190:Y200)</f>
        <v>12.72218</v>
      </c>
      <c r="Z189" s="127"/>
      <c r="AA189" s="132">
        <f>SUM(AA190:AA200)</f>
        <v>0</v>
      </c>
      <c r="AR189" s="133" t="s">
        <v>75</v>
      </c>
      <c r="AT189" s="134" t="s">
        <v>68</v>
      </c>
      <c r="AU189" s="134" t="s">
        <v>75</v>
      </c>
      <c r="AY189" s="133" t="s">
        <v>136</v>
      </c>
      <c r="BK189" s="135">
        <f>SUM(BK190:BK200)</f>
        <v>0</v>
      </c>
    </row>
    <row r="190" spans="2:65" s="1" customFormat="1" ht="25.5" customHeight="1">
      <c r="B190" s="137"/>
      <c r="C190" s="138" t="s">
        <v>379</v>
      </c>
      <c r="D190" s="138" t="s">
        <v>137</v>
      </c>
      <c r="E190" s="139" t="s">
        <v>412</v>
      </c>
      <c r="F190" s="192" t="s">
        <v>413</v>
      </c>
      <c r="G190" s="192"/>
      <c r="H190" s="192"/>
      <c r="I190" s="192"/>
      <c r="J190" s="140" t="s">
        <v>147</v>
      </c>
      <c r="K190" s="141">
        <v>22</v>
      </c>
      <c r="L190" s="193"/>
      <c r="M190" s="193"/>
      <c r="N190" s="193">
        <f t="shared" ref="N190:N200" si="20">ROUND(L190*K190,2)</f>
        <v>0</v>
      </c>
      <c r="O190" s="193"/>
      <c r="P190" s="193"/>
      <c r="Q190" s="193"/>
      <c r="R190" s="142"/>
      <c r="T190" s="143" t="s">
        <v>5</v>
      </c>
      <c r="U190" s="40" t="s">
        <v>36</v>
      </c>
      <c r="V190" s="144">
        <v>4.5999999999999999E-2</v>
      </c>
      <c r="W190" s="144">
        <f t="shared" ref="W190:W200" si="21">V190*K190</f>
        <v>1.012</v>
      </c>
      <c r="X190" s="144">
        <v>1.0000000000000001E-5</v>
      </c>
      <c r="Y190" s="144">
        <f t="shared" ref="Y190:Y200" si="22">X190*K190</f>
        <v>2.2000000000000001E-4</v>
      </c>
      <c r="Z190" s="144">
        <v>0</v>
      </c>
      <c r="AA190" s="145">
        <f t="shared" ref="AA190:AA200" si="23">Z190*K190</f>
        <v>0</v>
      </c>
      <c r="AR190" s="18" t="s">
        <v>84</v>
      </c>
      <c r="AT190" s="18" t="s">
        <v>137</v>
      </c>
      <c r="AU190" s="18" t="s">
        <v>78</v>
      </c>
      <c r="AY190" s="18" t="s">
        <v>136</v>
      </c>
      <c r="BE190" s="146">
        <f t="shared" ref="BE190:BE200" si="24">IF(U190="základná",N190,0)</f>
        <v>0</v>
      </c>
      <c r="BF190" s="146">
        <f t="shared" ref="BF190:BF200" si="25">IF(U190="znížená",N190,0)</f>
        <v>0</v>
      </c>
      <c r="BG190" s="146">
        <f t="shared" ref="BG190:BG200" si="26">IF(U190="zákl. prenesená",N190,0)</f>
        <v>0</v>
      </c>
      <c r="BH190" s="146">
        <f t="shared" ref="BH190:BH200" si="27">IF(U190="zníž. prenesená",N190,0)</f>
        <v>0</v>
      </c>
      <c r="BI190" s="146">
        <f t="shared" ref="BI190:BI200" si="28">IF(U190="nulová",N190,0)</f>
        <v>0</v>
      </c>
      <c r="BJ190" s="18" t="s">
        <v>78</v>
      </c>
      <c r="BK190" s="146">
        <f t="shared" ref="BK190:BK200" si="29">ROUND(L190*K190,2)</f>
        <v>0</v>
      </c>
      <c r="BL190" s="18" t="s">
        <v>84</v>
      </c>
      <c r="BM190" s="18" t="s">
        <v>414</v>
      </c>
    </row>
    <row r="191" spans="2:65" s="1" customFormat="1" ht="25.5" customHeight="1">
      <c r="B191" s="137"/>
      <c r="C191" s="147" t="s">
        <v>383</v>
      </c>
      <c r="D191" s="147" t="s">
        <v>219</v>
      </c>
      <c r="E191" s="148" t="s">
        <v>416</v>
      </c>
      <c r="F191" s="206" t="s">
        <v>417</v>
      </c>
      <c r="G191" s="206"/>
      <c r="H191" s="206"/>
      <c r="I191" s="206"/>
      <c r="J191" s="149" t="s">
        <v>284</v>
      </c>
      <c r="K191" s="150">
        <v>5</v>
      </c>
      <c r="L191" s="207"/>
      <c r="M191" s="207"/>
      <c r="N191" s="207">
        <f t="shared" si="20"/>
        <v>0</v>
      </c>
      <c r="O191" s="193"/>
      <c r="P191" s="193"/>
      <c r="Q191" s="193"/>
      <c r="R191" s="142"/>
      <c r="T191" s="143" t="s">
        <v>5</v>
      </c>
      <c r="U191" s="40" t="s">
        <v>36</v>
      </c>
      <c r="V191" s="144">
        <v>0</v>
      </c>
      <c r="W191" s="144">
        <f t="shared" si="21"/>
        <v>0</v>
      </c>
      <c r="X191" s="144">
        <v>1.6670000000000001E-2</v>
      </c>
      <c r="Y191" s="144">
        <f t="shared" si="22"/>
        <v>8.3350000000000007E-2</v>
      </c>
      <c r="Z191" s="144">
        <v>0</v>
      </c>
      <c r="AA191" s="145">
        <f t="shared" si="23"/>
        <v>0</v>
      </c>
      <c r="AR191" s="18" t="s">
        <v>166</v>
      </c>
      <c r="AT191" s="18" t="s">
        <v>219</v>
      </c>
      <c r="AU191" s="18" t="s">
        <v>78</v>
      </c>
      <c r="AY191" s="18" t="s">
        <v>136</v>
      </c>
      <c r="BE191" s="146">
        <f t="shared" si="24"/>
        <v>0</v>
      </c>
      <c r="BF191" s="146">
        <f t="shared" si="25"/>
        <v>0</v>
      </c>
      <c r="BG191" s="146">
        <f t="shared" si="26"/>
        <v>0</v>
      </c>
      <c r="BH191" s="146">
        <f t="shared" si="27"/>
        <v>0</v>
      </c>
      <c r="BI191" s="146">
        <f t="shared" si="28"/>
        <v>0</v>
      </c>
      <c r="BJ191" s="18" t="s">
        <v>78</v>
      </c>
      <c r="BK191" s="146">
        <f t="shared" si="29"/>
        <v>0</v>
      </c>
      <c r="BL191" s="18" t="s">
        <v>84</v>
      </c>
      <c r="BM191" s="18" t="s">
        <v>418</v>
      </c>
    </row>
    <row r="192" spans="2:65" s="1" customFormat="1" ht="16.5" customHeight="1">
      <c r="B192" s="137"/>
      <c r="C192" s="138" t="s">
        <v>387</v>
      </c>
      <c r="D192" s="138" t="s">
        <v>137</v>
      </c>
      <c r="E192" s="139" t="s">
        <v>420</v>
      </c>
      <c r="F192" s="192" t="s">
        <v>421</v>
      </c>
      <c r="G192" s="192"/>
      <c r="H192" s="192"/>
      <c r="I192" s="192"/>
      <c r="J192" s="140" t="s">
        <v>284</v>
      </c>
      <c r="K192" s="141">
        <v>5</v>
      </c>
      <c r="L192" s="193"/>
      <c r="M192" s="193"/>
      <c r="N192" s="193">
        <f t="shared" si="20"/>
        <v>0</v>
      </c>
      <c r="O192" s="193"/>
      <c r="P192" s="193"/>
      <c r="Q192" s="193"/>
      <c r="R192" s="142"/>
      <c r="T192" s="143" t="s">
        <v>5</v>
      </c>
      <c r="U192" s="40" t="s">
        <v>36</v>
      </c>
      <c r="V192" s="144">
        <v>0.23</v>
      </c>
      <c r="W192" s="144">
        <f t="shared" si="21"/>
        <v>1.1500000000000001</v>
      </c>
      <c r="X192" s="144">
        <v>5.0000000000000002E-5</v>
      </c>
      <c r="Y192" s="144">
        <f t="shared" si="22"/>
        <v>2.5000000000000001E-4</v>
      </c>
      <c r="Z192" s="144">
        <v>0</v>
      </c>
      <c r="AA192" s="145">
        <f t="shared" si="23"/>
        <v>0</v>
      </c>
      <c r="AR192" s="18" t="s">
        <v>84</v>
      </c>
      <c r="AT192" s="18" t="s">
        <v>137</v>
      </c>
      <c r="AU192" s="18" t="s">
        <v>78</v>
      </c>
      <c r="AY192" s="18" t="s">
        <v>136</v>
      </c>
      <c r="BE192" s="146">
        <f t="shared" si="24"/>
        <v>0</v>
      </c>
      <c r="BF192" s="146">
        <f t="shared" si="25"/>
        <v>0</v>
      </c>
      <c r="BG192" s="146">
        <f t="shared" si="26"/>
        <v>0</v>
      </c>
      <c r="BH192" s="146">
        <f t="shared" si="27"/>
        <v>0</v>
      </c>
      <c r="BI192" s="146">
        <f t="shared" si="28"/>
        <v>0</v>
      </c>
      <c r="BJ192" s="18" t="s">
        <v>78</v>
      </c>
      <c r="BK192" s="146">
        <f t="shared" si="29"/>
        <v>0</v>
      </c>
      <c r="BL192" s="18" t="s">
        <v>84</v>
      </c>
      <c r="BM192" s="18" t="s">
        <v>422</v>
      </c>
    </row>
    <row r="193" spans="2:65" s="1" customFormat="1" ht="25.5" customHeight="1">
      <c r="B193" s="137"/>
      <c r="C193" s="147" t="s">
        <v>391</v>
      </c>
      <c r="D193" s="147" t="s">
        <v>219</v>
      </c>
      <c r="E193" s="148" t="s">
        <v>424</v>
      </c>
      <c r="F193" s="206" t="s">
        <v>425</v>
      </c>
      <c r="G193" s="206"/>
      <c r="H193" s="206"/>
      <c r="I193" s="206"/>
      <c r="J193" s="149" t="s">
        <v>284</v>
      </c>
      <c r="K193" s="150">
        <v>5</v>
      </c>
      <c r="L193" s="207"/>
      <c r="M193" s="207"/>
      <c r="N193" s="207">
        <f t="shared" si="20"/>
        <v>0</v>
      </c>
      <c r="O193" s="193"/>
      <c r="P193" s="193"/>
      <c r="Q193" s="193"/>
      <c r="R193" s="142"/>
      <c r="T193" s="143" t="s">
        <v>5</v>
      </c>
      <c r="U193" s="40" t="s">
        <v>36</v>
      </c>
      <c r="V193" s="144">
        <v>0</v>
      </c>
      <c r="W193" s="144">
        <f t="shared" si="21"/>
        <v>0</v>
      </c>
      <c r="X193" s="144">
        <v>8.4999999999999995E-4</v>
      </c>
      <c r="Y193" s="144">
        <f t="shared" si="22"/>
        <v>4.2499999999999994E-3</v>
      </c>
      <c r="Z193" s="144">
        <v>0</v>
      </c>
      <c r="AA193" s="145">
        <f t="shared" si="23"/>
        <v>0</v>
      </c>
      <c r="AR193" s="18" t="s">
        <v>166</v>
      </c>
      <c r="AT193" s="18" t="s">
        <v>219</v>
      </c>
      <c r="AU193" s="18" t="s">
        <v>78</v>
      </c>
      <c r="AY193" s="18" t="s">
        <v>136</v>
      </c>
      <c r="BE193" s="146">
        <f t="shared" si="24"/>
        <v>0</v>
      </c>
      <c r="BF193" s="146">
        <f t="shared" si="25"/>
        <v>0</v>
      </c>
      <c r="BG193" s="146">
        <f t="shared" si="26"/>
        <v>0</v>
      </c>
      <c r="BH193" s="146">
        <f t="shared" si="27"/>
        <v>0</v>
      </c>
      <c r="BI193" s="146">
        <f t="shared" si="28"/>
        <v>0</v>
      </c>
      <c r="BJ193" s="18" t="s">
        <v>78</v>
      </c>
      <c r="BK193" s="146">
        <f t="shared" si="29"/>
        <v>0</v>
      </c>
      <c r="BL193" s="18" t="s">
        <v>84</v>
      </c>
      <c r="BM193" s="18" t="s">
        <v>426</v>
      </c>
    </row>
    <row r="194" spans="2:65" s="1" customFormat="1" ht="16.5" customHeight="1">
      <c r="B194" s="137"/>
      <c r="C194" s="138" t="s">
        <v>395</v>
      </c>
      <c r="D194" s="138" t="s">
        <v>137</v>
      </c>
      <c r="E194" s="139" t="s">
        <v>428</v>
      </c>
      <c r="F194" s="192" t="s">
        <v>429</v>
      </c>
      <c r="G194" s="192"/>
      <c r="H194" s="192"/>
      <c r="I194" s="192"/>
      <c r="J194" s="140" t="s">
        <v>147</v>
      </c>
      <c r="K194" s="141">
        <v>22</v>
      </c>
      <c r="L194" s="193"/>
      <c r="M194" s="193"/>
      <c r="N194" s="193">
        <f t="shared" si="20"/>
        <v>0</v>
      </c>
      <c r="O194" s="193"/>
      <c r="P194" s="193"/>
      <c r="Q194" s="193"/>
      <c r="R194" s="142"/>
      <c r="T194" s="143" t="s">
        <v>5</v>
      </c>
      <c r="U194" s="40" t="s">
        <v>36</v>
      </c>
      <c r="V194" s="144">
        <v>5.7000000000000002E-2</v>
      </c>
      <c r="W194" s="144">
        <f t="shared" si="21"/>
        <v>1.254</v>
      </c>
      <c r="X194" s="144">
        <v>1.856E-2</v>
      </c>
      <c r="Y194" s="144">
        <f t="shared" si="22"/>
        <v>0.40832000000000002</v>
      </c>
      <c r="Z194" s="144">
        <v>0</v>
      </c>
      <c r="AA194" s="145">
        <f t="shared" si="23"/>
        <v>0</v>
      </c>
      <c r="AR194" s="18" t="s">
        <v>84</v>
      </c>
      <c r="AT194" s="18" t="s">
        <v>137</v>
      </c>
      <c r="AU194" s="18" t="s">
        <v>78</v>
      </c>
      <c r="AY194" s="18" t="s">
        <v>136</v>
      </c>
      <c r="BE194" s="146">
        <f t="shared" si="24"/>
        <v>0</v>
      </c>
      <c r="BF194" s="146">
        <f t="shared" si="25"/>
        <v>0</v>
      </c>
      <c r="BG194" s="146">
        <f t="shared" si="26"/>
        <v>0</v>
      </c>
      <c r="BH194" s="146">
        <f t="shared" si="27"/>
        <v>0</v>
      </c>
      <c r="BI194" s="146">
        <f t="shared" si="28"/>
        <v>0</v>
      </c>
      <c r="BJ194" s="18" t="s">
        <v>78</v>
      </c>
      <c r="BK194" s="146">
        <f t="shared" si="29"/>
        <v>0</v>
      </c>
      <c r="BL194" s="18" t="s">
        <v>84</v>
      </c>
      <c r="BM194" s="18" t="s">
        <v>430</v>
      </c>
    </row>
    <row r="195" spans="2:65" s="1" customFormat="1" ht="25.5" customHeight="1">
      <c r="B195" s="137"/>
      <c r="C195" s="138" t="s">
        <v>399</v>
      </c>
      <c r="D195" s="138" t="s">
        <v>137</v>
      </c>
      <c r="E195" s="139" t="s">
        <v>696</v>
      </c>
      <c r="F195" s="192" t="s">
        <v>697</v>
      </c>
      <c r="G195" s="192"/>
      <c r="H195" s="192"/>
      <c r="I195" s="192"/>
      <c r="J195" s="140" t="s">
        <v>284</v>
      </c>
      <c r="K195" s="141">
        <v>1</v>
      </c>
      <c r="L195" s="193"/>
      <c r="M195" s="193"/>
      <c r="N195" s="193">
        <f t="shared" si="20"/>
        <v>0</v>
      </c>
      <c r="O195" s="193"/>
      <c r="P195" s="193"/>
      <c r="Q195" s="193"/>
      <c r="R195" s="142"/>
      <c r="T195" s="143" t="s">
        <v>5</v>
      </c>
      <c r="U195" s="40" t="s">
        <v>36</v>
      </c>
      <c r="V195" s="144">
        <v>6.5650000000000004</v>
      </c>
      <c r="W195" s="144">
        <f t="shared" si="21"/>
        <v>6.5650000000000004</v>
      </c>
      <c r="X195" s="144">
        <v>0</v>
      </c>
      <c r="Y195" s="144">
        <f t="shared" si="22"/>
        <v>0</v>
      </c>
      <c r="Z195" s="144">
        <v>0</v>
      </c>
      <c r="AA195" s="145">
        <f t="shared" si="23"/>
        <v>0</v>
      </c>
      <c r="AR195" s="18" t="s">
        <v>84</v>
      </c>
      <c r="AT195" s="18" t="s">
        <v>137</v>
      </c>
      <c r="AU195" s="18" t="s">
        <v>78</v>
      </c>
      <c r="AY195" s="18" t="s">
        <v>136</v>
      </c>
      <c r="BE195" s="146">
        <f t="shared" si="24"/>
        <v>0</v>
      </c>
      <c r="BF195" s="146">
        <f t="shared" si="25"/>
        <v>0</v>
      </c>
      <c r="BG195" s="146">
        <f t="shared" si="26"/>
        <v>0</v>
      </c>
      <c r="BH195" s="146">
        <f t="shared" si="27"/>
        <v>0</v>
      </c>
      <c r="BI195" s="146">
        <f t="shared" si="28"/>
        <v>0</v>
      </c>
      <c r="BJ195" s="18" t="s">
        <v>78</v>
      </c>
      <c r="BK195" s="146">
        <f t="shared" si="29"/>
        <v>0</v>
      </c>
      <c r="BL195" s="18" t="s">
        <v>84</v>
      </c>
      <c r="BM195" s="18" t="s">
        <v>698</v>
      </c>
    </row>
    <row r="196" spans="2:65" s="1" customFormat="1" ht="38.25" customHeight="1">
      <c r="B196" s="137"/>
      <c r="C196" s="147" t="s">
        <v>403</v>
      </c>
      <c r="D196" s="147" t="s">
        <v>219</v>
      </c>
      <c r="E196" s="148" t="s">
        <v>699</v>
      </c>
      <c r="F196" s="206" t="s">
        <v>700</v>
      </c>
      <c r="G196" s="206"/>
      <c r="H196" s="206"/>
      <c r="I196" s="206"/>
      <c r="J196" s="149" t="s">
        <v>284</v>
      </c>
      <c r="K196" s="150">
        <v>1</v>
      </c>
      <c r="L196" s="207"/>
      <c r="M196" s="207"/>
      <c r="N196" s="207">
        <f t="shared" si="20"/>
        <v>0</v>
      </c>
      <c r="O196" s="193"/>
      <c r="P196" s="193"/>
      <c r="Q196" s="193"/>
      <c r="R196" s="142"/>
      <c r="T196" s="143" t="s">
        <v>5</v>
      </c>
      <c r="U196" s="40" t="s">
        <v>36</v>
      </c>
      <c r="V196" s="144">
        <v>0</v>
      </c>
      <c r="W196" s="144">
        <f t="shared" si="21"/>
        <v>0</v>
      </c>
      <c r="X196" s="144">
        <v>11.6</v>
      </c>
      <c r="Y196" s="144">
        <f t="shared" si="22"/>
        <v>11.6</v>
      </c>
      <c r="Z196" s="144">
        <v>0</v>
      </c>
      <c r="AA196" s="145">
        <f t="shared" si="23"/>
        <v>0</v>
      </c>
      <c r="AR196" s="18" t="s">
        <v>166</v>
      </c>
      <c r="AT196" s="18" t="s">
        <v>219</v>
      </c>
      <c r="AU196" s="18" t="s">
        <v>78</v>
      </c>
      <c r="AY196" s="18" t="s">
        <v>136</v>
      </c>
      <c r="BE196" s="146">
        <f t="shared" si="24"/>
        <v>0</v>
      </c>
      <c r="BF196" s="146">
        <f t="shared" si="25"/>
        <v>0</v>
      </c>
      <c r="BG196" s="146">
        <f t="shared" si="26"/>
        <v>0</v>
      </c>
      <c r="BH196" s="146">
        <f t="shared" si="27"/>
        <v>0</v>
      </c>
      <c r="BI196" s="146">
        <f t="shared" si="28"/>
        <v>0</v>
      </c>
      <c r="BJ196" s="18" t="s">
        <v>78</v>
      </c>
      <c r="BK196" s="146">
        <f t="shared" si="29"/>
        <v>0</v>
      </c>
      <c r="BL196" s="18" t="s">
        <v>84</v>
      </c>
      <c r="BM196" s="18" t="s">
        <v>701</v>
      </c>
    </row>
    <row r="197" spans="2:65" s="1" customFormat="1" ht="25.5" customHeight="1">
      <c r="B197" s="137"/>
      <c r="C197" s="138" t="s">
        <v>407</v>
      </c>
      <c r="D197" s="138" t="s">
        <v>137</v>
      </c>
      <c r="E197" s="139" t="s">
        <v>702</v>
      </c>
      <c r="F197" s="192" t="s">
        <v>703</v>
      </c>
      <c r="G197" s="192"/>
      <c r="H197" s="192"/>
      <c r="I197" s="192"/>
      <c r="J197" s="140" t="s">
        <v>284</v>
      </c>
      <c r="K197" s="141">
        <v>3</v>
      </c>
      <c r="L197" s="193"/>
      <c r="M197" s="193"/>
      <c r="N197" s="193">
        <f t="shared" si="20"/>
        <v>0</v>
      </c>
      <c r="O197" s="193"/>
      <c r="P197" s="193"/>
      <c r="Q197" s="193"/>
      <c r="R197" s="142"/>
      <c r="T197" s="143" t="s">
        <v>5</v>
      </c>
      <c r="U197" s="40" t="s">
        <v>36</v>
      </c>
      <c r="V197" s="144">
        <v>2.0209999999999999</v>
      </c>
      <c r="W197" s="144">
        <f t="shared" si="21"/>
        <v>6.0629999999999997</v>
      </c>
      <c r="X197" s="144">
        <v>1.653E-2</v>
      </c>
      <c r="Y197" s="144">
        <f t="shared" si="22"/>
        <v>4.9589999999999995E-2</v>
      </c>
      <c r="Z197" s="144">
        <v>0</v>
      </c>
      <c r="AA197" s="145">
        <f t="shared" si="23"/>
        <v>0</v>
      </c>
      <c r="AR197" s="18" t="s">
        <v>84</v>
      </c>
      <c r="AT197" s="18" t="s">
        <v>137</v>
      </c>
      <c r="AU197" s="18" t="s">
        <v>78</v>
      </c>
      <c r="AY197" s="18" t="s">
        <v>136</v>
      </c>
      <c r="BE197" s="146">
        <f t="shared" si="24"/>
        <v>0</v>
      </c>
      <c r="BF197" s="146">
        <f t="shared" si="25"/>
        <v>0</v>
      </c>
      <c r="BG197" s="146">
        <f t="shared" si="26"/>
        <v>0</v>
      </c>
      <c r="BH197" s="146">
        <f t="shared" si="27"/>
        <v>0</v>
      </c>
      <c r="BI197" s="146">
        <f t="shared" si="28"/>
        <v>0</v>
      </c>
      <c r="BJ197" s="18" t="s">
        <v>78</v>
      </c>
      <c r="BK197" s="146">
        <f t="shared" si="29"/>
        <v>0</v>
      </c>
      <c r="BL197" s="18" t="s">
        <v>84</v>
      </c>
      <c r="BM197" s="18" t="s">
        <v>704</v>
      </c>
    </row>
    <row r="198" spans="2:65" s="1" customFormat="1" ht="25.5" customHeight="1">
      <c r="B198" s="137"/>
      <c r="C198" s="147" t="s">
        <v>411</v>
      </c>
      <c r="D198" s="147" t="s">
        <v>219</v>
      </c>
      <c r="E198" s="148" t="s">
        <v>705</v>
      </c>
      <c r="F198" s="206" t="s">
        <v>706</v>
      </c>
      <c r="G198" s="206"/>
      <c r="H198" s="206"/>
      <c r="I198" s="206"/>
      <c r="J198" s="149" t="s">
        <v>284</v>
      </c>
      <c r="K198" s="150">
        <v>2</v>
      </c>
      <c r="L198" s="207"/>
      <c r="M198" s="207"/>
      <c r="N198" s="207">
        <f t="shared" si="20"/>
        <v>0</v>
      </c>
      <c r="O198" s="193"/>
      <c r="P198" s="193"/>
      <c r="Q198" s="193"/>
      <c r="R198" s="142"/>
      <c r="T198" s="143" t="s">
        <v>5</v>
      </c>
      <c r="U198" s="40" t="s">
        <v>36</v>
      </c>
      <c r="V198" s="144">
        <v>0</v>
      </c>
      <c r="W198" s="144">
        <f t="shared" si="21"/>
        <v>0</v>
      </c>
      <c r="X198" s="144">
        <v>0.22500000000000001</v>
      </c>
      <c r="Y198" s="144">
        <f t="shared" si="22"/>
        <v>0.45</v>
      </c>
      <c r="Z198" s="144">
        <v>0</v>
      </c>
      <c r="AA198" s="145">
        <f t="shared" si="23"/>
        <v>0</v>
      </c>
      <c r="AR198" s="18" t="s">
        <v>166</v>
      </c>
      <c r="AT198" s="18" t="s">
        <v>219</v>
      </c>
      <c r="AU198" s="18" t="s">
        <v>78</v>
      </c>
      <c r="AY198" s="18" t="s">
        <v>136</v>
      </c>
      <c r="BE198" s="146">
        <f t="shared" si="24"/>
        <v>0</v>
      </c>
      <c r="BF198" s="146">
        <f t="shared" si="25"/>
        <v>0</v>
      </c>
      <c r="BG198" s="146">
        <f t="shared" si="26"/>
        <v>0</v>
      </c>
      <c r="BH198" s="146">
        <f t="shared" si="27"/>
        <v>0</v>
      </c>
      <c r="BI198" s="146">
        <f t="shared" si="28"/>
        <v>0</v>
      </c>
      <c r="BJ198" s="18" t="s">
        <v>78</v>
      </c>
      <c r="BK198" s="146">
        <f t="shared" si="29"/>
        <v>0</v>
      </c>
      <c r="BL198" s="18" t="s">
        <v>84</v>
      </c>
      <c r="BM198" s="18" t="s">
        <v>707</v>
      </c>
    </row>
    <row r="199" spans="2:65" s="1" customFormat="1" ht="25.5" customHeight="1">
      <c r="B199" s="137"/>
      <c r="C199" s="147" t="s">
        <v>415</v>
      </c>
      <c r="D199" s="147" t="s">
        <v>219</v>
      </c>
      <c r="E199" s="148" t="s">
        <v>708</v>
      </c>
      <c r="F199" s="206" t="s">
        <v>709</v>
      </c>
      <c r="G199" s="206"/>
      <c r="H199" s="206"/>
      <c r="I199" s="206"/>
      <c r="J199" s="149" t="s">
        <v>284</v>
      </c>
      <c r="K199" s="150">
        <v>1</v>
      </c>
      <c r="L199" s="207"/>
      <c r="M199" s="207"/>
      <c r="N199" s="207">
        <f t="shared" si="20"/>
        <v>0</v>
      </c>
      <c r="O199" s="193"/>
      <c r="P199" s="193"/>
      <c r="Q199" s="193"/>
      <c r="R199" s="142"/>
      <c r="T199" s="143" t="s">
        <v>5</v>
      </c>
      <c r="U199" s="40" t="s">
        <v>36</v>
      </c>
      <c r="V199" s="144">
        <v>0</v>
      </c>
      <c r="W199" s="144">
        <f t="shared" si="21"/>
        <v>0</v>
      </c>
      <c r="X199" s="144">
        <v>0.124</v>
      </c>
      <c r="Y199" s="144">
        <f t="shared" si="22"/>
        <v>0.124</v>
      </c>
      <c r="Z199" s="144">
        <v>0</v>
      </c>
      <c r="AA199" s="145">
        <f t="shared" si="23"/>
        <v>0</v>
      </c>
      <c r="AR199" s="18" t="s">
        <v>166</v>
      </c>
      <c r="AT199" s="18" t="s">
        <v>219</v>
      </c>
      <c r="AU199" s="18" t="s">
        <v>78</v>
      </c>
      <c r="AY199" s="18" t="s">
        <v>136</v>
      </c>
      <c r="BE199" s="146">
        <f t="shared" si="24"/>
        <v>0</v>
      </c>
      <c r="BF199" s="146">
        <f t="shared" si="25"/>
        <v>0</v>
      </c>
      <c r="BG199" s="146">
        <f t="shared" si="26"/>
        <v>0</v>
      </c>
      <c r="BH199" s="146">
        <f t="shared" si="27"/>
        <v>0</v>
      </c>
      <c r="BI199" s="146">
        <f t="shared" si="28"/>
        <v>0</v>
      </c>
      <c r="BJ199" s="18" t="s">
        <v>78</v>
      </c>
      <c r="BK199" s="146">
        <f t="shared" si="29"/>
        <v>0</v>
      </c>
      <c r="BL199" s="18" t="s">
        <v>84</v>
      </c>
      <c r="BM199" s="18" t="s">
        <v>710</v>
      </c>
    </row>
    <row r="200" spans="2:65" s="1" customFormat="1" ht="25.5" customHeight="1">
      <c r="B200" s="137"/>
      <c r="C200" s="138" t="s">
        <v>419</v>
      </c>
      <c r="D200" s="138" t="s">
        <v>137</v>
      </c>
      <c r="E200" s="139" t="s">
        <v>432</v>
      </c>
      <c r="F200" s="192" t="s">
        <v>433</v>
      </c>
      <c r="G200" s="192"/>
      <c r="H200" s="192"/>
      <c r="I200" s="192"/>
      <c r="J200" s="140" t="s">
        <v>147</v>
      </c>
      <c r="K200" s="141">
        <v>22</v>
      </c>
      <c r="L200" s="193"/>
      <c r="M200" s="193"/>
      <c r="N200" s="193">
        <f t="shared" si="20"/>
        <v>0</v>
      </c>
      <c r="O200" s="193"/>
      <c r="P200" s="193"/>
      <c r="Q200" s="193"/>
      <c r="R200" s="142"/>
      <c r="T200" s="143" t="s">
        <v>5</v>
      </c>
      <c r="U200" s="40" t="s">
        <v>36</v>
      </c>
      <c r="V200" s="144">
        <v>5.2999999999999999E-2</v>
      </c>
      <c r="W200" s="144">
        <f t="shared" si="21"/>
        <v>1.1659999999999999</v>
      </c>
      <c r="X200" s="144">
        <v>1E-4</v>
      </c>
      <c r="Y200" s="144">
        <f t="shared" si="22"/>
        <v>2.2000000000000001E-3</v>
      </c>
      <c r="Z200" s="144">
        <v>0</v>
      </c>
      <c r="AA200" s="145">
        <f t="shared" si="23"/>
        <v>0</v>
      </c>
      <c r="AR200" s="18" t="s">
        <v>84</v>
      </c>
      <c r="AT200" s="18" t="s">
        <v>137</v>
      </c>
      <c r="AU200" s="18" t="s">
        <v>78</v>
      </c>
      <c r="AY200" s="18" t="s">
        <v>136</v>
      </c>
      <c r="BE200" s="146">
        <f t="shared" si="24"/>
        <v>0</v>
      </c>
      <c r="BF200" s="146">
        <f t="shared" si="25"/>
        <v>0</v>
      </c>
      <c r="BG200" s="146">
        <f t="shared" si="26"/>
        <v>0</v>
      </c>
      <c r="BH200" s="146">
        <f t="shared" si="27"/>
        <v>0</v>
      </c>
      <c r="BI200" s="146">
        <f t="shared" si="28"/>
        <v>0</v>
      </c>
      <c r="BJ200" s="18" t="s">
        <v>78</v>
      </c>
      <c r="BK200" s="146">
        <f t="shared" si="29"/>
        <v>0</v>
      </c>
      <c r="BL200" s="18" t="s">
        <v>84</v>
      </c>
      <c r="BM200" s="18" t="s">
        <v>434</v>
      </c>
    </row>
    <row r="201" spans="2:65" s="9" customFormat="1" ht="29.85" customHeight="1">
      <c r="B201" s="126"/>
      <c r="C201" s="127"/>
      <c r="D201" s="136" t="s">
        <v>112</v>
      </c>
      <c r="E201" s="136"/>
      <c r="F201" s="136"/>
      <c r="G201" s="136"/>
      <c r="H201" s="136"/>
      <c r="I201" s="136"/>
      <c r="J201" s="136"/>
      <c r="K201" s="136"/>
      <c r="L201" s="136"/>
      <c r="M201" s="136"/>
      <c r="N201" s="200">
        <f>BK201</f>
        <v>0</v>
      </c>
      <c r="O201" s="201"/>
      <c r="P201" s="201"/>
      <c r="Q201" s="201"/>
      <c r="R201" s="129"/>
      <c r="T201" s="130"/>
      <c r="U201" s="127"/>
      <c r="V201" s="127"/>
      <c r="W201" s="131">
        <f>SUM(W202:W212)</f>
        <v>22.542097000000002</v>
      </c>
      <c r="X201" s="127"/>
      <c r="Y201" s="131">
        <f>SUM(Y202:Y212)</f>
        <v>1.49084616</v>
      </c>
      <c r="Z201" s="127"/>
      <c r="AA201" s="132">
        <f>SUM(AA202:AA212)</f>
        <v>3.9149999999999997E-2</v>
      </c>
      <c r="AR201" s="133" t="s">
        <v>75</v>
      </c>
      <c r="AT201" s="134" t="s">
        <v>68</v>
      </c>
      <c r="AU201" s="134" t="s">
        <v>75</v>
      </c>
      <c r="AY201" s="133" t="s">
        <v>136</v>
      </c>
      <c r="BK201" s="135">
        <f>SUM(BK202:BK212)</f>
        <v>0</v>
      </c>
    </row>
    <row r="202" spans="2:65" s="1" customFormat="1" ht="38.25" customHeight="1">
      <c r="B202" s="137"/>
      <c r="C202" s="138" t="s">
        <v>423</v>
      </c>
      <c r="D202" s="138" t="s">
        <v>137</v>
      </c>
      <c r="E202" s="139" t="s">
        <v>436</v>
      </c>
      <c r="F202" s="192" t="s">
        <v>437</v>
      </c>
      <c r="G202" s="192"/>
      <c r="H202" s="192"/>
      <c r="I202" s="192"/>
      <c r="J202" s="140" t="s">
        <v>147</v>
      </c>
      <c r="K202" s="141">
        <v>1.1599999999999999</v>
      </c>
      <c r="L202" s="193"/>
      <c r="M202" s="193"/>
      <c r="N202" s="193">
        <f t="shared" ref="N202:N212" si="30">ROUND(L202*K202,2)</f>
        <v>0</v>
      </c>
      <c r="O202" s="193"/>
      <c r="P202" s="193"/>
      <c r="Q202" s="193"/>
      <c r="R202" s="142"/>
      <c r="T202" s="143" t="s">
        <v>5</v>
      </c>
      <c r="U202" s="40" t="s">
        <v>36</v>
      </c>
      <c r="V202" s="144">
        <v>0.13200000000000001</v>
      </c>
      <c r="W202" s="144">
        <f t="shared" ref="W202:W212" si="31">V202*K202</f>
        <v>0.15312000000000001</v>
      </c>
      <c r="X202" s="144">
        <v>9.8729999999999998E-2</v>
      </c>
      <c r="Y202" s="144">
        <f t="shared" ref="Y202:Y212" si="32">X202*K202</f>
        <v>0.11452679999999998</v>
      </c>
      <c r="Z202" s="144">
        <v>0</v>
      </c>
      <c r="AA202" s="145">
        <f t="shared" ref="AA202:AA212" si="33">Z202*K202</f>
        <v>0</v>
      </c>
      <c r="AR202" s="18" t="s">
        <v>84</v>
      </c>
      <c r="AT202" s="18" t="s">
        <v>137</v>
      </c>
      <c r="AU202" s="18" t="s">
        <v>78</v>
      </c>
      <c r="AY202" s="18" t="s">
        <v>136</v>
      </c>
      <c r="BE202" s="146">
        <f t="shared" ref="BE202:BE212" si="34">IF(U202="základná",N202,0)</f>
        <v>0</v>
      </c>
      <c r="BF202" s="146">
        <f t="shared" ref="BF202:BF212" si="35">IF(U202="znížená",N202,0)</f>
        <v>0</v>
      </c>
      <c r="BG202" s="146">
        <f t="shared" ref="BG202:BG212" si="36">IF(U202="zákl. prenesená",N202,0)</f>
        <v>0</v>
      </c>
      <c r="BH202" s="146">
        <f t="shared" ref="BH202:BH212" si="37">IF(U202="zníž. prenesená",N202,0)</f>
        <v>0</v>
      </c>
      <c r="BI202" s="146">
        <f t="shared" ref="BI202:BI212" si="38">IF(U202="nulová",N202,0)</f>
        <v>0</v>
      </c>
      <c r="BJ202" s="18" t="s">
        <v>78</v>
      </c>
      <c r="BK202" s="146">
        <f t="shared" ref="BK202:BK212" si="39">ROUND(L202*K202,2)</f>
        <v>0</v>
      </c>
      <c r="BL202" s="18" t="s">
        <v>84</v>
      </c>
      <c r="BM202" s="18" t="s">
        <v>438</v>
      </c>
    </row>
    <row r="203" spans="2:65" s="1" customFormat="1" ht="25.5" customHeight="1">
      <c r="B203" s="137"/>
      <c r="C203" s="147" t="s">
        <v>427</v>
      </c>
      <c r="D203" s="147" t="s">
        <v>219</v>
      </c>
      <c r="E203" s="148" t="s">
        <v>440</v>
      </c>
      <c r="F203" s="206" t="s">
        <v>441</v>
      </c>
      <c r="G203" s="206"/>
      <c r="H203" s="206"/>
      <c r="I203" s="206"/>
      <c r="J203" s="149" t="s">
        <v>284</v>
      </c>
      <c r="K203" s="150">
        <v>2</v>
      </c>
      <c r="L203" s="207"/>
      <c r="M203" s="207"/>
      <c r="N203" s="207">
        <f t="shared" si="30"/>
        <v>0</v>
      </c>
      <c r="O203" s="193"/>
      <c r="P203" s="193"/>
      <c r="Q203" s="193"/>
      <c r="R203" s="142"/>
      <c r="T203" s="143" t="s">
        <v>5</v>
      </c>
      <c r="U203" s="40" t="s">
        <v>36</v>
      </c>
      <c r="V203" s="144">
        <v>0</v>
      </c>
      <c r="W203" s="144">
        <f t="shared" si="31"/>
        <v>0</v>
      </c>
      <c r="X203" s="144">
        <v>1.15E-2</v>
      </c>
      <c r="Y203" s="144">
        <f t="shared" si="32"/>
        <v>2.3E-2</v>
      </c>
      <c r="Z203" s="144">
        <v>0</v>
      </c>
      <c r="AA203" s="145">
        <f t="shared" si="33"/>
        <v>0</v>
      </c>
      <c r="AR203" s="18" t="s">
        <v>166</v>
      </c>
      <c r="AT203" s="18" t="s">
        <v>219</v>
      </c>
      <c r="AU203" s="18" t="s">
        <v>78</v>
      </c>
      <c r="AY203" s="18" t="s">
        <v>136</v>
      </c>
      <c r="BE203" s="146">
        <f t="shared" si="34"/>
        <v>0</v>
      </c>
      <c r="BF203" s="146">
        <f t="shared" si="35"/>
        <v>0</v>
      </c>
      <c r="BG203" s="146">
        <f t="shared" si="36"/>
        <v>0</v>
      </c>
      <c r="BH203" s="146">
        <f t="shared" si="37"/>
        <v>0</v>
      </c>
      <c r="BI203" s="146">
        <f t="shared" si="38"/>
        <v>0</v>
      </c>
      <c r="BJ203" s="18" t="s">
        <v>78</v>
      </c>
      <c r="BK203" s="146">
        <f t="shared" si="39"/>
        <v>0</v>
      </c>
      <c r="BL203" s="18" t="s">
        <v>84</v>
      </c>
      <c r="BM203" s="18" t="s">
        <v>442</v>
      </c>
    </row>
    <row r="204" spans="2:65" s="1" customFormat="1" ht="38.25" customHeight="1">
      <c r="B204" s="137"/>
      <c r="C204" s="138" t="s">
        <v>431</v>
      </c>
      <c r="D204" s="138" t="s">
        <v>137</v>
      </c>
      <c r="E204" s="139" t="s">
        <v>444</v>
      </c>
      <c r="F204" s="192" t="s">
        <v>445</v>
      </c>
      <c r="G204" s="192"/>
      <c r="H204" s="192"/>
      <c r="I204" s="192"/>
      <c r="J204" s="140" t="s">
        <v>169</v>
      </c>
      <c r="K204" s="141">
        <v>0.104</v>
      </c>
      <c r="L204" s="193"/>
      <c r="M204" s="193"/>
      <c r="N204" s="193">
        <f t="shared" si="30"/>
        <v>0</v>
      </c>
      <c r="O204" s="193"/>
      <c r="P204" s="193"/>
      <c r="Q204" s="193"/>
      <c r="R204" s="142"/>
      <c r="T204" s="143" t="s">
        <v>5</v>
      </c>
      <c r="U204" s="40" t="s">
        <v>36</v>
      </c>
      <c r="V204" s="144">
        <v>1.363</v>
      </c>
      <c r="W204" s="144">
        <f t="shared" si="31"/>
        <v>0.14175199999999999</v>
      </c>
      <c r="X204" s="144">
        <v>2.2010900000000002</v>
      </c>
      <c r="Y204" s="144">
        <f t="shared" si="32"/>
        <v>0.22891336000000001</v>
      </c>
      <c r="Z204" s="144">
        <v>0</v>
      </c>
      <c r="AA204" s="145">
        <f t="shared" si="33"/>
        <v>0</v>
      </c>
      <c r="AR204" s="18" t="s">
        <v>84</v>
      </c>
      <c r="AT204" s="18" t="s">
        <v>137</v>
      </c>
      <c r="AU204" s="18" t="s">
        <v>78</v>
      </c>
      <c r="AY204" s="18" t="s">
        <v>136</v>
      </c>
      <c r="BE204" s="146">
        <f t="shared" si="34"/>
        <v>0</v>
      </c>
      <c r="BF204" s="146">
        <f t="shared" si="35"/>
        <v>0</v>
      </c>
      <c r="BG204" s="146">
        <f t="shared" si="36"/>
        <v>0</v>
      </c>
      <c r="BH204" s="146">
        <f t="shared" si="37"/>
        <v>0</v>
      </c>
      <c r="BI204" s="146">
        <f t="shared" si="38"/>
        <v>0</v>
      </c>
      <c r="BJ204" s="18" t="s">
        <v>78</v>
      </c>
      <c r="BK204" s="146">
        <f t="shared" si="39"/>
        <v>0</v>
      </c>
      <c r="BL204" s="18" t="s">
        <v>84</v>
      </c>
      <c r="BM204" s="18" t="s">
        <v>446</v>
      </c>
    </row>
    <row r="205" spans="2:65" s="1" customFormat="1" ht="25.5" customHeight="1">
      <c r="B205" s="137"/>
      <c r="C205" s="138" t="s">
        <v>435</v>
      </c>
      <c r="D205" s="138" t="s">
        <v>137</v>
      </c>
      <c r="E205" s="139" t="s">
        <v>448</v>
      </c>
      <c r="F205" s="192" t="s">
        <v>449</v>
      </c>
      <c r="G205" s="192"/>
      <c r="H205" s="192"/>
      <c r="I205" s="192"/>
      <c r="J205" s="140" t="s">
        <v>147</v>
      </c>
      <c r="K205" s="141">
        <v>8.6</v>
      </c>
      <c r="L205" s="193"/>
      <c r="M205" s="193"/>
      <c r="N205" s="193">
        <f t="shared" si="30"/>
        <v>0</v>
      </c>
      <c r="O205" s="193"/>
      <c r="P205" s="193"/>
      <c r="Q205" s="193"/>
      <c r="R205" s="142"/>
      <c r="T205" s="143" t="s">
        <v>5</v>
      </c>
      <c r="U205" s="40" t="s">
        <v>36</v>
      </c>
      <c r="V205" s="144">
        <v>0.185</v>
      </c>
      <c r="W205" s="144">
        <f t="shared" si="31"/>
        <v>1.591</v>
      </c>
      <c r="X205" s="144">
        <v>4.2520000000000002E-2</v>
      </c>
      <c r="Y205" s="144">
        <f t="shared" si="32"/>
        <v>0.365672</v>
      </c>
      <c r="Z205" s="144">
        <v>0</v>
      </c>
      <c r="AA205" s="145">
        <f t="shared" si="33"/>
        <v>0</v>
      </c>
      <c r="AR205" s="18" t="s">
        <v>84</v>
      </c>
      <c r="AT205" s="18" t="s">
        <v>137</v>
      </c>
      <c r="AU205" s="18" t="s">
        <v>78</v>
      </c>
      <c r="AY205" s="18" t="s">
        <v>136</v>
      </c>
      <c r="BE205" s="146">
        <f t="shared" si="34"/>
        <v>0</v>
      </c>
      <c r="BF205" s="146">
        <f t="shared" si="35"/>
        <v>0</v>
      </c>
      <c r="BG205" s="146">
        <f t="shared" si="36"/>
        <v>0</v>
      </c>
      <c r="BH205" s="146">
        <f t="shared" si="37"/>
        <v>0</v>
      </c>
      <c r="BI205" s="146">
        <f t="shared" si="38"/>
        <v>0</v>
      </c>
      <c r="BJ205" s="18" t="s">
        <v>78</v>
      </c>
      <c r="BK205" s="146">
        <f t="shared" si="39"/>
        <v>0</v>
      </c>
      <c r="BL205" s="18" t="s">
        <v>84</v>
      </c>
      <c r="BM205" s="18" t="s">
        <v>450</v>
      </c>
    </row>
    <row r="206" spans="2:65" s="1" customFormat="1" ht="25.5" customHeight="1">
      <c r="B206" s="137"/>
      <c r="C206" s="138" t="s">
        <v>439</v>
      </c>
      <c r="D206" s="138" t="s">
        <v>137</v>
      </c>
      <c r="E206" s="139" t="s">
        <v>452</v>
      </c>
      <c r="F206" s="192" t="s">
        <v>453</v>
      </c>
      <c r="G206" s="192"/>
      <c r="H206" s="192"/>
      <c r="I206" s="192"/>
      <c r="J206" s="140" t="s">
        <v>147</v>
      </c>
      <c r="K206" s="141">
        <v>8.6</v>
      </c>
      <c r="L206" s="193"/>
      <c r="M206" s="193"/>
      <c r="N206" s="193">
        <f t="shared" si="30"/>
        <v>0</v>
      </c>
      <c r="O206" s="193"/>
      <c r="P206" s="193"/>
      <c r="Q206" s="193"/>
      <c r="R206" s="142"/>
      <c r="T206" s="143" t="s">
        <v>5</v>
      </c>
      <c r="U206" s="40" t="s">
        <v>36</v>
      </c>
      <c r="V206" s="144">
        <v>0.47899999999999998</v>
      </c>
      <c r="W206" s="144">
        <f t="shared" si="31"/>
        <v>4.1193999999999997</v>
      </c>
      <c r="X206" s="144">
        <v>8.5190000000000002E-2</v>
      </c>
      <c r="Y206" s="144">
        <f t="shared" si="32"/>
        <v>0.73263400000000001</v>
      </c>
      <c r="Z206" s="144">
        <v>0</v>
      </c>
      <c r="AA206" s="145">
        <f t="shared" si="33"/>
        <v>0</v>
      </c>
      <c r="AR206" s="18" t="s">
        <v>84</v>
      </c>
      <c r="AT206" s="18" t="s">
        <v>137</v>
      </c>
      <c r="AU206" s="18" t="s">
        <v>78</v>
      </c>
      <c r="AY206" s="18" t="s">
        <v>136</v>
      </c>
      <c r="BE206" s="146">
        <f t="shared" si="34"/>
        <v>0</v>
      </c>
      <c r="BF206" s="146">
        <f t="shared" si="35"/>
        <v>0</v>
      </c>
      <c r="BG206" s="146">
        <f t="shared" si="36"/>
        <v>0</v>
      </c>
      <c r="BH206" s="146">
        <f t="shared" si="37"/>
        <v>0</v>
      </c>
      <c r="BI206" s="146">
        <f t="shared" si="38"/>
        <v>0</v>
      </c>
      <c r="BJ206" s="18" t="s">
        <v>78</v>
      </c>
      <c r="BK206" s="146">
        <f t="shared" si="39"/>
        <v>0</v>
      </c>
      <c r="BL206" s="18" t="s">
        <v>84</v>
      </c>
      <c r="BM206" s="18" t="s">
        <v>454</v>
      </c>
    </row>
    <row r="207" spans="2:65" s="1" customFormat="1" ht="38.25" customHeight="1">
      <c r="B207" s="137"/>
      <c r="C207" s="138" t="s">
        <v>443</v>
      </c>
      <c r="D207" s="138" t="s">
        <v>137</v>
      </c>
      <c r="E207" s="139" t="s">
        <v>711</v>
      </c>
      <c r="F207" s="192" t="s">
        <v>712</v>
      </c>
      <c r="G207" s="192"/>
      <c r="H207" s="192"/>
      <c r="I207" s="192"/>
      <c r="J207" s="140" t="s">
        <v>462</v>
      </c>
      <c r="K207" s="141">
        <v>45</v>
      </c>
      <c r="L207" s="193"/>
      <c r="M207" s="193"/>
      <c r="N207" s="193">
        <f t="shared" si="30"/>
        <v>0</v>
      </c>
      <c r="O207" s="193"/>
      <c r="P207" s="193"/>
      <c r="Q207" s="193"/>
      <c r="R207" s="142"/>
      <c r="T207" s="143" t="s">
        <v>5</v>
      </c>
      <c r="U207" s="40" t="s">
        <v>36</v>
      </c>
      <c r="V207" s="144">
        <v>3.7999999999999999E-2</v>
      </c>
      <c r="W207" s="144">
        <f t="shared" si="31"/>
        <v>1.71</v>
      </c>
      <c r="X207" s="144">
        <v>5.8E-4</v>
      </c>
      <c r="Y207" s="144">
        <f t="shared" si="32"/>
        <v>2.6100000000000002E-2</v>
      </c>
      <c r="Z207" s="144">
        <v>8.7000000000000001E-4</v>
      </c>
      <c r="AA207" s="145">
        <f t="shared" si="33"/>
        <v>3.9149999999999997E-2</v>
      </c>
      <c r="AR207" s="18" t="s">
        <v>84</v>
      </c>
      <c r="AT207" s="18" t="s">
        <v>137</v>
      </c>
      <c r="AU207" s="18" t="s">
        <v>78</v>
      </c>
      <c r="AY207" s="18" t="s">
        <v>136</v>
      </c>
      <c r="BE207" s="146">
        <f t="shared" si="34"/>
        <v>0</v>
      </c>
      <c r="BF207" s="146">
        <f t="shared" si="35"/>
        <v>0</v>
      </c>
      <c r="BG207" s="146">
        <f t="shared" si="36"/>
        <v>0</v>
      </c>
      <c r="BH207" s="146">
        <f t="shared" si="37"/>
        <v>0</v>
      </c>
      <c r="BI207" s="146">
        <f t="shared" si="38"/>
        <v>0</v>
      </c>
      <c r="BJ207" s="18" t="s">
        <v>78</v>
      </c>
      <c r="BK207" s="146">
        <f t="shared" si="39"/>
        <v>0</v>
      </c>
      <c r="BL207" s="18" t="s">
        <v>84</v>
      </c>
      <c r="BM207" s="18" t="s">
        <v>713</v>
      </c>
    </row>
    <row r="208" spans="2:65" s="1" customFormat="1" ht="38.25" customHeight="1">
      <c r="B208" s="137"/>
      <c r="C208" s="138" t="s">
        <v>447</v>
      </c>
      <c r="D208" s="138" t="s">
        <v>137</v>
      </c>
      <c r="E208" s="139" t="s">
        <v>465</v>
      </c>
      <c r="F208" s="192" t="s">
        <v>466</v>
      </c>
      <c r="G208" s="192"/>
      <c r="H208" s="192"/>
      <c r="I208" s="192"/>
      <c r="J208" s="140" t="s">
        <v>222</v>
      </c>
      <c r="K208" s="141">
        <v>6.165</v>
      </c>
      <c r="L208" s="193"/>
      <c r="M208" s="193"/>
      <c r="N208" s="193">
        <f t="shared" si="30"/>
        <v>0</v>
      </c>
      <c r="O208" s="193"/>
      <c r="P208" s="193"/>
      <c r="Q208" s="193"/>
      <c r="R208" s="142"/>
      <c r="T208" s="143" t="s">
        <v>5</v>
      </c>
      <c r="U208" s="40" t="s">
        <v>36</v>
      </c>
      <c r="V208" s="144">
        <v>0.88200000000000001</v>
      </c>
      <c r="W208" s="144">
        <f t="shared" si="31"/>
        <v>5.4375299999999998</v>
      </c>
      <c r="X208" s="144">
        <v>0</v>
      </c>
      <c r="Y208" s="144">
        <f t="shared" si="32"/>
        <v>0</v>
      </c>
      <c r="Z208" s="144">
        <v>0</v>
      </c>
      <c r="AA208" s="145">
        <f t="shared" si="33"/>
        <v>0</v>
      </c>
      <c r="AR208" s="18" t="s">
        <v>84</v>
      </c>
      <c r="AT208" s="18" t="s">
        <v>137</v>
      </c>
      <c r="AU208" s="18" t="s">
        <v>78</v>
      </c>
      <c r="AY208" s="18" t="s">
        <v>136</v>
      </c>
      <c r="BE208" s="146">
        <f t="shared" si="34"/>
        <v>0</v>
      </c>
      <c r="BF208" s="146">
        <f t="shared" si="35"/>
        <v>0</v>
      </c>
      <c r="BG208" s="146">
        <f t="shared" si="36"/>
        <v>0</v>
      </c>
      <c r="BH208" s="146">
        <f t="shared" si="37"/>
        <v>0</v>
      </c>
      <c r="BI208" s="146">
        <f t="shared" si="38"/>
        <v>0</v>
      </c>
      <c r="BJ208" s="18" t="s">
        <v>78</v>
      </c>
      <c r="BK208" s="146">
        <f t="shared" si="39"/>
        <v>0</v>
      </c>
      <c r="BL208" s="18" t="s">
        <v>84</v>
      </c>
      <c r="BM208" s="18" t="s">
        <v>467</v>
      </c>
    </row>
    <row r="209" spans="2:65" s="1" customFormat="1" ht="25.5" customHeight="1">
      <c r="B209" s="137"/>
      <c r="C209" s="138" t="s">
        <v>451</v>
      </c>
      <c r="D209" s="138" t="s">
        <v>137</v>
      </c>
      <c r="E209" s="139" t="s">
        <v>469</v>
      </c>
      <c r="F209" s="192" t="s">
        <v>470</v>
      </c>
      <c r="G209" s="192"/>
      <c r="H209" s="192"/>
      <c r="I209" s="192"/>
      <c r="J209" s="140" t="s">
        <v>222</v>
      </c>
      <c r="K209" s="141">
        <v>6.165</v>
      </c>
      <c r="L209" s="193"/>
      <c r="M209" s="193"/>
      <c r="N209" s="193">
        <f t="shared" si="30"/>
        <v>0</v>
      </c>
      <c r="O209" s="193"/>
      <c r="P209" s="193"/>
      <c r="Q209" s="193"/>
      <c r="R209" s="142"/>
      <c r="T209" s="143" t="s">
        <v>5</v>
      </c>
      <c r="U209" s="40" t="s">
        <v>36</v>
      </c>
      <c r="V209" s="144">
        <v>0.59799999999999998</v>
      </c>
      <c r="W209" s="144">
        <f t="shared" si="31"/>
        <v>3.6866699999999999</v>
      </c>
      <c r="X209" s="144">
        <v>0</v>
      </c>
      <c r="Y209" s="144">
        <f t="shared" si="32"/>
        <v>0</v>
      </c>
      <c r="Z209" s="144">
        <v>0</v>
      </c>
      <c r="AA209" s="145">
        <f t="shared" si="33"/>
        <v>0</v>
      </c>
      <c r="AR209" s="18" t="s">
        <v>84</v>
      </c>
      <c r="AT209" s="18" t="s">
        <v>137</v>
      </c>
      <c r="AU209" s="18" t="s">
        <v>78</v>
      </c>
      <c r="AY209" s="18" t="s">
        <v>136</v>
      </c>
      <c r="BE209" s="146">
        <f t="shared" si="34"/>
        <v>0</v>
      </c>
      <c r="BF209" s="146">
        <f t="shared" si="35"/>
        <v>0</v>
      </c>
      <c r="BG209" s="146">
        <f t="shared" si="36"/>
        <v>0</v>
      </c>
      <c r="BH209" s="146">
        <f t="shared" si="37"/>
        <v>0</v>
      </c>
      <c r="BI209" s="146">
        <f t="shared" si="38"/>
        <v>0</v>
      </c>
      <c r="BJ209" s="18" t="s">
        <v>78</v>
      </c>
      <c r="BK209" s="146">
        <f t="shared" si="39"/>
        <v>0</v>
      </c>
      <c r="BL209" s="18" t="s">
        <v>84</v>
      </c>
      <c r="BM209" s="18" t="s">
        <v>471</v>
      </c>
    </row>
    <row r="210" spans="2:65" s="1" customFormat="1" ht="25.5" customHeight="1">
      <c r="B210" s="137"/>
      <c r="C210" s="138" t="s">
        <v>455</v>
      </c>
      <c r="D210" s="138" t="s">
        <v>137</v>
      </c>
      <c r="E210" s="139" t="s">
        <v>473</v>
      </c>
      <c r="F210" s="192" t="s">
        <v>474</v>
      </c>
      <c r="G210" s="192"/>
      <c r="H210" s="192"/>
      <c r="I210" s="192"/>
      <c r="J210" s="140" t="s">
        <v>222</v>
      </c>
      <c r="K210" s="141">
        <v>30.824999999999999</v>
      </c>
      <c r="L210" s="193"/>
      <c r="M210" s="193"/>
      <c r="N210" s="193">
        <f t="shared" si="30"/>
        <v>0</v>
      </c>
      <c r="O210" s="193"/>
      <c r="P210" s="193"/>
      <c r="Q210" s="193"/>
      <c r="R210" s="142"/>
      <c r="T210" s="143" t="s">
        <v>5</v>
      </c>
      <c r="U210" s="40" t="s">
        <v>36</v>
      </c>
      <c r="V210" s="144">
        <v>7.0000000000000001E-3</v>
      </c>
      <c r="W210" s="144">
        <f t="shared" si="31"/>
        <v>0.21577499999999999</v>
      </c>
      <c r="X210" s="144">
        <v>0</v>
      </c>
      <c r="Y210" s="144">
        <f t="shared" si="32"/>
        <v>0</v>
      </c>
      <c r="Z210" s="144">
        <v>0</v>
      </c>
      <c r="AA210" s="145">
        <f t="shared" si="33"/>
        <v>0</v>
      </c>
      <c r="AR210" s="18" t="s">
        <v>84</v>
      </c>
      <c r="AT210" s="18" t="s">
        <v>137</v>
      </c>
      <c r="AU210" s="18" t="s">
        <v>78</v>
      </c>
      <c r="AY210" s="18" t="s">
        <v>136</v>
      </c>
      <c r="BE210" s="146">
        <f t="shared" si="34"/>
        <v>0</v>
      </c>
      <c r="BF210" s="146">
        <f t="shared" si="35"/>
        <v>0</v>
      </c>
      <c r="BG210" s="146">
        <f t="shared" si="36"/>
        <v>0</v>
      </c>
      <c r="BH210" s="146">
        <f t="shared" si="37"/>
        <v>0</v>
      </c>
      <c r="BI210" s="146">
        <f t="shared" si="38"/>
        <v>0</v>
      </c>
      <c r="BJ210" s="18" t="s">
        <v>78</v>
      </c>
      <c r="BK210" s="146">
        <f t="shared" si="39"/>
        <v>0</v>
      </c>
      <c r="BL210" s="18" t="s">
        <v>84</v>
      </c>
      <c r="BM210" s="18" t="s">
        <v>475</v>
      </c>
    </row>
    <row r="211" spans="2:65" s="1" customFormat="1" ht="25.5" customHeight="1">
      <c r="B211" s="137"/>
      <c r="C211" s="138" t="s">
        <v>459</v>
      </c>
      <c r="D211" s="138" t="s">
        <v>137</v>
      </c>
      <c r="E211" s="139" t="s">
        <v>477</v>
      </c>
      <c r="F211" s="192" t="s">
        <v>478</v>
      </c>
      <c r="G211" s="192"/>
      <c r="H211" s="192"/>
      <c r="I211" s="192"/>
      <c r="J211" s="140" t="s">
        <v>222</v>
      </c>
      <c r="K211" s="141">
        <v>6.165</v>
      </c>
      <c r="L211" s="193"/>
      <c r="M211" s="193"/>
      <c r="N211" s="193">
        <f t="shared" si="30"/>
        <v>0</v>
      </c>
      <c r="O211" s="193"/>
      <c r="P211" s="193"/>
      <c r="Q211" s="193"/>
      <c r="R211" s="142"/>
      <c r="T211" s="143" t="s">
        <v>5</v>
      </c>
      <c r="U211" s="40" t="s">
        <v>36</v>
      </c>
      <c r="V211" s="144">
        <v>0.89</v>
      </c>
      <c r="W211" s="144">
        <f t="shared" si="31"/>
        <v>5.4868500000000004</v>
      </c>
      <c r="X211" s="144">
        <v>0</v>
      </c>
      <c r="Y211" s="144">
        <f t="shared" si="32"/>
        <v>0</v>
      </c>
      <c r="Z211" s="144">
        <v>0</v>
      </c>
      <c r="AA211" s="145">
        <f t="shared" si="33"/>
        <v>0</v>
      </c>
      <c r="AR211" s="18" t="s">
        <v>84</v>
      </c>
      <c r="AT211" s="18" t="s">
        <v>137</v>
      </c>
      <c r="AU211" s="18" t="s">
        <v>78</v>
      </c>
      <c r="AY211" s="18" t="s">
        <v>136</v>
      </c>
      <c r="BE211" s="146">
        <f t="shared" si="34"/>
        <v>0</v>
      </c>
      <c r="BF211" s="146">
        <f t="shared" si="35"/>
        <v>0</v>
      </c>
      <c r="BG211" s="146">
        <f t="shared" si="36"/>
        <v>0</v>
      </c>
      <c r="BH211" s="146">
        <f t="shared" si="37"/>
        <v>0</v>
      </c>
      <c r="BI211" s="146">
        <f t="shared" si="38"/>
        <v>0</v>
      </c>
      <c r="BJ211" s="18" t="s">
        <v>78</v>
      </c>
      <c r="BK211" s="146">
        <f t="shared" si="39"/>
        <v>0</v>
      </c>
      <c r="BL211" s="18" t="s">
        <v>84</v>
      </c>
      <c r="BM211" s="18" t="s">
        <v>479</v>
      </c>
    </row>
    <row r="212" spans="2:65" s="1" customFormat="1" ht="25.5" customHeight="1">
      <c r="B212" s="137"/>
      <c r="C212" s="138" t="s">
        <v>464</v>
      </c>
      <c r="D212" s="138" t="s">
        <v>137</v>
      </c>
      <c r="E212" s="139" t="s">
        <v>481</v>
      </c>
      <c r="F212" s="192" t="s">
        <v>482</v>
      </c>
      <c r="G212" s="192"/>
      <c r="H212" s="192"/>
      <c r="I212" s="192"/>
      <c r="J212" s="140" t="s">
        <v>222</v>
      </c>
      <c r="K212" s="141">
        <v>6.165</v>
      </c>
      <c r="L212" s="193"/>
      <c r="M212" s="193"/>
      <c r="N212" s="193">
        <f t="shared" si="30"/>
        <v>0</v>
      </c>
      <c r="O212" s="193"/>
      <c r="P212" s="193"/>
      <c r="Q212" s="193"/>
      <c r="R212" s="142"/>
      <c r="T212" s="143" t="s">
        <v>5</v>
      </c>
      <c r="U212" s="40" t="s">
        <v>36</v>
      </c>
      <c r="V212" s="144">
        <v>0</v>
      </c>
      <c r="W212" s="144">
        <f t="shared" si="31"/>
        <v>0</v>
      </c>
      <c r="X212" s="144">
        <v>0</v>
      </c>
      <c r="Y212" s="144">
        <f t="shared" si="32"/>
        <v>0</v>
      </c>
      <c r="Z212" s="144">
        <v>0</v>
      </c>
      <c r="AA212" s="145">
        <f t="shared" si="33"/>
        <v>0</v>
      </c>
      <c r="AR212" s="18" t="s">
        <v>84</v>
      </c>
      <c r="AT212" s="18" t="s">
        <v>137</v>
      </c>
      <c r="AU212" s="18" t="s">
        <v>78</v>
      </c>
      <c r="AY212" s="18" t="s">
        <v>136</v>
      </c>
      <c r="BE212" s="146">
        <f t="shared" si="34"/>
        <v>0</v>
      </c>
      <c r="BF212" s="146">
        <f t="shared" si="35"/>
        <v>0</v>
      </c>
      <c r="BG212" s="146">
        <f t="shared" si="36"/>
        <v>0</v>
      </c>
      <c r="BH212" s="146">
        <f t="shared" si="37"/>
        <v>0</v>
      </c>
      <c r="BI212" s="146">
        <f t="shared" si="38"/>
        <v>0</v>
      </c>
      <c r="BJ212" s="18" t="s">
        <v>78</v>
      </c>
      <c r="BK212" s="146">
        <f t="shared" si="39"/>
        <v>0</v>
      </c>
      <c r="BL212" s="18" t="s">
        <v>84</v>
      </c>
      <c r="BM212" s="18" t="s">
        <v>483</v>
      </c>
    </row>
    <row r="213" spans="2:65" s="9" customFormat="1" ht="29.85" customHeight="1">
      <c r="B213" s="126"/>
      <c r="C213" s="127"/>
      <c r="D213" s="136" t="s">
        <v>113</v>
      </c>
      <c r="E213" s="136"/>
      <c r="F213" s="136"/>
      <c r="G213" s="136"/>
      <c r="H213" s="136"/>
      <c r="I213" s="136"/>
      <c r="J213" s="136"/>
      <c r="K213" s="136"/>
      <c r="L213" s="136"/>
      <c r="M213" s="136"/>
      <c r="N213" s="200">
        <f>BK213</f>
        <v>0</v>
      </c>
      <c r="O213" s="201"/>
      <c r="P213" s="201"/>
      <c r="Q213" s="201"/>
      <c r="R213" s="129"/>
      <c r="T213" s="130"/>
      <c r="U213" s="127"/>
      <c r="V213" s="127"/>
      <c r="W213" s="131">
        <f>W214</f>
        <v>208.65558599999997</v>
      </c>
      <c r="X213" s="127"/>
      <c r="Y213" s="131">
        <f>Y214</f>
        <v>0</v>
      </c>
      <c r="Z213" s="127"/>
      <c r="AA213" s="132">
        <f>AA214</f>
        <v>0</v>
      </c>
      <c r="AR213" s="133" t="s">
        <v>75</v>
      </c>
      <c r="AT213" s="134" t="s">
        <v>68</v>
      </c>
      <c r="AU213" s="134" t="s">
        <v>75</v>
      </c>
      <c r="AY213" s="133" t="s">
        <v>136</v>
      </c>
      <c r="BK213" s="135">
        <f>BK214</f>
        <v>0</v>
      </c>
    </row>
    <row r="214" spans="2:65" s="1" customFormat="1" ht="38.25" customHeight="1">
      <c r="B214" s="137"/>
      <c r="C214" s="138" t="s">
        <v>468</v>
      </c>
      <c r="D214" s="138" t="s">
        <v>137</v>
      </c>
      <c r="E214" s="139" t="s">
        <v>485</v>
      </c>
      <c r="F214" s="192" t="s">
        <v>486</v>
      </c>
      <c r="G214" s="192"/>
      <c r="H214" s="192"/>
      <c r="I214" s="192"/>
      <c r="J214" s="140" t="s">
        <v>222</v>
      </c>
      <c r="K214" s="141">
        <v>161.874</v>
      </c>
      <c r="L214" s="193"/>
      <c r="M214" s="193"/>
      <c r="N214" s="193">
        <f>ROUND(L214*K214,2)</f>
        <v>0</v>
      </c>
      <c r="O214" s="193"/>
      <c r="P214" s="193"/>
      <c r="Q214" s="193"/>
      <c r="R214" s="142"/>
      <c r="T214" s="143" t="s">
        <v>5</v>
      </c>
      <c r="U214" s="40" t="s">
        <v>36</v>
      </c>
      <c r="V214" s="144">
        <v>1.2889999999999999</v>
      </c>
      <c r="W214" s="144">
        <f>V214*K214</f>
        <v>208.65558599999997</v>
      </c>
      <c r="X214" s="144">
        <v>0</v>
      </c>
      <c r="Y214" s="144">
        <f>X214*K214</f>
        <v>0</v>
      </c>
      <c r="Z214" s="144">
        <v>0</v>
      </c>
      <c r="AA214" s="145">
        <f>Z214*K214</f>
        <v>0</v>
      </c>
      <c r="AR214" s="18" t="s">
        <v>84</v>
      </c>
      <c r="AT214" s="18" t="s">
        <v>137</v>
      </c>
      <c r="AU214" s="18" t="s">
        <v>78</v>
      </c>
      <c r="AY214" s="18" t="s">
        <v>136</v>
      </c>
      <c r="BE214" s="146">
        <f>IF(U214="základná",N214,0)</f>
        <v>0</v>
      </c>
      <c r="BF214" s="146">
        <f>IF(U214="znížená",N214,0)</f>
        <v>0</v>
      </c>
      <c r="BG214" s="146">
        <f>IF(U214="zákl. prenesená",N214,0)</f>
        <v>0</v>
      </c>
      <c r="BH214" s="146">
        <f>IF(U214="zníž. prenesená",N214,0)</f>
        <v>0</v>
      </c>
      <c r="BI214" s="146">
        <f>IF(U214="nulová",N214,0)</f>
        <v>0</v>
      </c>
      <c r="BJ214" s="18" t="s">
        <v>78</v>
      </c>
      <c r="BK214" s="146">
        <f>ROUND(L214*K214,2)</f>
        <v>0</v>
      </c>
      <c r="BL214" s="18" t="s">
        <v>84</v>
      </c>
      <c r="BM214" s="18" t="s">
        <v>487</v>
      </c>
    </row>
    <row r="215" spans="2:65" s="9" customFormat="1" ht="37.35" customHeight="1">
      <c r="B215" s="126"/>
      <c r="C215" s="127"/>
      <c r="D215" s="128" t="s">
        <v>114</v>
      </c>
      <c r="E215" s="128"/>
      <c r="F215" s="128"/>
      <c r="G215" s="128"/>
      <c r="H215" s="128"/>
      <c r="I215" s="128"/>
      <c r="J215" s="128"/>
      <c r="K215" s="128"/>
      <c r="L215" s="128"/>
      <c r="M215" s="128"/>
      <c r="N215" s="202">
        <f>BK215</f>
        <v>0</v>
      </c>
      <c r="O215" s="203"/>
      <c r="P215" s="203"/>
      <c r="Q215" s="203"/>
      <c r="R215" s="129"/>
      <c r="T215" s="130"/>
      <c r="U215" s="127"/>
      <c r="V215" s="127"/>
      <c r="W215" s="131">
        <f>W216+W224+W230</f>
        <v>29.811295000000001</v>
      </c>
      <c r="X215" s="127"/>
      <c r="Y215" s="131">
        <f>Y216+Y224+Y230</f>
        <v>0.44125979999999992</v>
      </c>
      <c r="Z215" s="127"/>
      <c r="AA215" s="132">
        <f>AA216+AA224+AA230</f>
        <v>6.6959999999999992E-2</v>
      </c>
      <c r="AR215" s="133" t="s">
        <v>78</v>
      </c>
      <c r="AT215" s="134" t="s">
        <v>68</v>
      </c>
      <c r="AU215" s="134" t="s">
        <v>69</v>
      </c>
      <c r="AY215" s="133" t="s">
        <v>136</v>
      </c>
      <c r="BK215" s="135">
        <f>BK216+BK224+BK230</f>
        <v>0</v>
      </c>
    </row>
    <row r="216" spans="2:65" s="9" customFormat="1" ht="19.899999999999999" customHeight="1">
      <c r="B216" s="126"/>
      <c r="C216" s="127"/>
      <c r="D216" s="136" t="s">
        <v>115</v>
      </c>
      <c r="E216" s="136"/>
      <c r="F216" s="136"/>
      <c r="G216" s="136"/>
      <c r="H216" s="136"/>
      <c r="I216" s="136"/>
      <c r="J216" s="136"/>
      <c r="K216" s="136"/>
      <c r="L216" s="136"/>
      <c r="M216" s="136"/>
      <c r="N216" s="198">
        <f>BK216</f>
        <v>0</v>
      </c>
      <c r="O216" s="199"/>
      <c r="P216" s="199"/>
      <c r="Q216" s="199"/>
      <c r="R216" s="129"/>
      <c r="T216" s="130"/>
      <c r="U216" s="127"/>
      <c r="V216" s="127"/>
      <c r="W216" s="131">
        <f>SUM(W217:W223)</f>
        <v>5.7527489999999997</v>
      </c>
      <c r="X216" s="127"/>
      <c r="Y216" s="131">
        <f>SUM(Y217:Y223)</f>
        <v>8.1154000000000004E-2</v>
      </c>
      <c r="Z216" s="127"/>
      <c r="AA216" s="132">
        <f>SUM(AA217:AA223)</f>
        <v>0</v>
      </c>
      <c r="AR216" s="133" t="s">
        <v>78</v>
      </c>
      <c r="AT216" s="134" t="s">
        <v>68</v>
      </c>
      <c r="AU216" s="134" t="s">
        <v>75</v>
      </c>
      <c r="AY216" s="133" t="s">
        <v>136</v>
      </c>
      <c r="BK216" s="135">
        <f>SUM(BK217:BK223)</f>
        <v>0</v>
      </c>
    </row>
    <row r="217" spans="2:65" s="1" customFormat="1" ht="38.25" customHeight="1">
      <c r="B217" s="137"/>
      <c r="C217" s="138" t="s">
        <v>472</v>
      </c>
      <c r="D217" s="138" t="s">
        <v>137</v>
      </c>
      <c r="E217" s="139" t="s">
        <v>497</v>
      </c>
      <c r="F217" s="192" t="s">
        <v>498</v>
      </c>
      <c r="G217" s="192"/>
      <c r="H217" s="192"/>
      <c r="I217" s="192"/>
      <c r="J217" s="140" t="s">
        <v>140</v>
      </c>
      <c r="K217" s="141">
        <v>27.2</v>
      </c>
      <c r="L217" s="193"/>
      <c r="M217" s="193"/>
      <c r="N217" s="193">
        <f t="shared" ref="N217:N223" si="40">ROUND(L217*K217,2)</f>
        <v>0</v>
      </c>
      <c r="O217" s="193"/>
      <c r="P217" s="193"/>
      <c r="Q217" s="193"/>
      <c r="R217" s="142"/>
      <c r="T217" s="143" t="s">
        <v>5</v>
      </c>
      <c r="U217" s="40" t="s">
        <v>36</v>
      </c>
      <c r="V217" s="144">
        <v>0.16300000000000001</v>
      </c>
      <c r="W217" s="144">
        <f t="shared" ref="W217:W223" si="41">V217*K217</f>
        <v>4.4336000000000002</v>
      </c>
      <c r="X217" s="144">
        <v>0</v>
      </c>
      <c r="Y217" s="144">
        <f t="shared" ref="Y217:Y223" si="42">X217*K217</f>
        <v>0</v>
      </c>
      <c r="Z217" s="144">
        <v>0</v>
      </c>
      <c r="AA217" s="145">
        <f t="shared" ref="AA217:AA223" si="43">Z217*K217</f>
        <v>0</v>
      </c>
      <c r="AR217" s="18" t="s">
        <v>199</v>
      </c>
      <c r="AT217" s="18" t="s">
        <v>137</v>
      </c>
      <c r="AU217" s="18" t="s">
        <v>78</v>
      </c>
      <c r="AY217" s="18" t="s">
        <v>136</v>
      </c>
      <c r="BE217" s="146">
        <f t="shared" ref="BE217:BE223" si="44">IF(U217="základná",N217,0)</f>
        <v>0</v>
      </c>
      <c r="BF217" s="146">
        <f t="shared" ref="BF217:BF223" si="45">IF(U217="znížená",N217,0)</f>
        <v>0</v>
      </c>
      <c r="BG217" s="146">
        <f t="shared" ref="BG217:BG223" si="46">IF(U217="zákl. prenesená",N217,0)</f>
        <v>0</v>
      </c>
      <c r="BH217" s="146">
        <f t="shared" ref="BH217:BH223" si="47">IF(U217="zníž. prenesená",N217,0)</f>
        <v>0</v>
      </c>
      <c r="BI217" s="146">
        <f t="shared" ref="BI217:BI223" si="48">IF(U217="nulová",N217,0)</f>
        <v>0</v>
      </c>
      <c r="BJ217" s="18" t="s">
        <v>78</v>
      </c>
      <c r="BK217" s="146">
        <f t="shared" ref="BK217:BK223" si="49">ROUND(L217*K217,2)</f>
        <v>0</v>
      </c>
      <c r="BL217" s="18" t="s">
        <v>199</v>
      </c>
      <c r="BM217" s="18" t="s">
        <v>499</v>
      </c>
    </row>
    <row r="218" spans="2:65" s="1" customFormat="1" ht="16.5" customHeight="1">
      <c r="B218" s="137"/>
      <c r="C218" s="147" t="s">
        <v>476</v>
      </c>
      <c r="D218" s="147" t="s">
        <v>219</v>
      </c>
      <c r="E218" s="148" t="s">
        <v>501</v>
      </c>
      <c r="F218" s="206" t="s">
        <v>502</v>
      </c>
      <c r="G218" s="206"/>
      <c r="H218" s="206"/>
      <c r="I218" s="206"/>
      <c r="J218" s="149" t="s">
        <v>222</v>
      </c>
      <c r="K218" s="150">
        <v>2E-3</v>
      </c>
      <c r="L218" s="207"/>
      <c r="M218" s="207"/>
      <c r="N218" s="207">
        <f t="shared" si="40"/>
        <v>0</v>
      </c>
      <c r="O218" s="193"/>
      <c r="P218" s="193"/>
      <c r="Q218" s="193"/>
      <c r="R218" s="142"/>
      <c r="T218" s="143" t="s">
        <v>5</v>
      </c>
      <c r="U218" s="40" t="s">
        <v>36</v>
      </c>
      <c r="V218" s="144">
        <v>0</v>
      </c>
      <c r="W218" s="144">
        <f t="shared" si="41"/>
        <v>0</v>
      </c>
      <c r="X218" s="144">
        <v>1</v>
      </c>
      <c r="Y218" s="144">
        <f t="shared" si="42"/>
        <v>2E-3</v>
      </c>
      <c r="Z218" s="144">
        <v>0</v>
      </c>
      <c r="AA218" s="145">
        <f t="shared" si="43"/>
        <v>0</v>
      </c>
      <c r="AR218" s="18" t="s">
        <v>265</v>
      </c>
      <c r="AT218" s="18" t="s">
        <v>219</v>
      </c>
      <c r="AU218" s="18" t="s">
        <v>78</v>
      </c>
      <c r="AY218" s="18" t="s">
        <v>136</v>
      </c>
      <c r="BE218" s="146">
        <f t="shared" si="44"/>
        <v>0</v>
      </c>
      <c r="BF218" s="146">
        <f t="shared" si="45"/>
        <v>0</v>
      </c>
      <c r="BG218" s="146">
        <f t="shared" si="46"/>
        <v>0</v>
      </c>
      <c r="BH218" s="146">
        <f t="shared" si="47"/>
        <v>0</v>
      </c>
      <c r="BI218" s="146">
        <f t="shared" si="48"/>
        <v>0</v>
      </c>
      <c r="BJ218" s="18" t="s">
        <v>78</v>
      </c>
      <c r="BK218" s="146">
        <f t="shared" si="49"/>
        <v>0</v>
      </c>
      <c r="BL218" s="18" t="s">
        <v>199</v>
      </c>
      <c r="BM218" s="18" t="s">
        <v>503</v>
      </c>
    </row>
    <row r="219" spans="2:65" s="1" customFormat="1" ht="25.5" customHeight="1">
      <c r="B219" s="137"/>
      <c r="C219" s="147" t="s">
        <v>480</v>
      </c>
      <c r="D219" s="147" t="s">
        <v>219</v>
      </c>
      <c r="E219" s="148" t="s">
        <v>505</v>
      </c>
      <c r="F219" s="206" t="s">
        <v>506</v>
      </c>
      <c r="G219" s="206"/>
      <c r="H219" s="206"/>
      <c r="I219" s="206"/>
      <c r="J219" s="149" t="s">
        <v>255</v>
      </c>
      <c r="K219" s="150">
        <v>0.218</v>
      </c>
      <c r="L219" s="207"/>
      <c r="M219" s="207"/>
      <c r="N219" s="207">
        <f t="shared" si="40"/>
        <v>0</v>
      </c>
      <c r="O219" s="193"/>
      <c r="P219" s="193"/>
      <c r="Q219" s="193"/>
      <c r="R219" s="142"/>
      <c r="T219" s="143" t="s">
        <v>5</v>
      </c>
      <c r="U219" s="40" t="s">
        <v>36</v>
      </c>
      <c r="V219" s="144">
        <v>0</v>
      </c>
      <c r="W219" s="144">
        <f t="shared" si="41"/>
        <v>0</v>
      </c>
      <c r="X219" s="144">
        <v>1E-3</v>
      </c>
      <c r="Y219" s="144">
        <f t="shared" si="42"/>
        <v>2.1800000000000001E-4</v>
      </c>
      <c r="Z219" s="144">
        <v>0</v>
      </c>
      <c r="AA219" s="145">
        <f t="shared" si="43"/>
        <v>0</v>
      </c>
      <c r="AR219" s="18" t="s">
        <v>265</v>
      </c>
      <c r="AT219" s="18" t="s">
        <v>219</v>
      </c>
      <c r="AU219" s="18" t="s">
        <v>78</v>
      </c>
      <c r="AY219" s="18" t="s">
        <v>136</v>
      </c>
      <c r="BE219" s="146">
        <f t="shared" si="44"/>
        <v>0</v>
      </c>
      <c r="BF219" s="146">
        <f t="shared" si="45"/>
        <v>0</v>
      </c>
      <c r="BG219" s="146">
        <f t="shared" si="46"/>
        <v>0</v>
      </c>
      <c r="BH219" s="146">
        <f t="shared" si="47"/>
        <v>0</v>
      </c>
      <c r="BI219" s="146">
        <f t="shared" si="48"/>
        <v>0</v>
      </c>
      <c r="BJ219" s="18" t="s">
        <v>78</v>
      </c>
      <c r="BK219" s="146">
        <f t="shared" si="49"/>
        <v>0</v>
      </c>
      <c r="BL219" s="18" t="s">
        <v>199</v>
      </c>
      <c r="BM219" s="18" t="s">
        <v>507</v>
      </c>
    </row>
    <row r="220" spans="2:65" s="1" customFormat="1" ht="38.25" customHeight="1">
      <c r="B220" s="137"/>
      <c r="C220" s="147" t="s">
        <v>484</v>
      </c>
      <c r="D220" s="147" t="s">
        <v>219</v>
      </c>
      <c r="E220" s="148" t="s">
        <v>509</v>
      </c>
      <c r="F220" s="206" t="s">
        <v>510</v>
      </c>
      <c r="G220" s="206"/>
      <c r="H220" s="206"/>
      <c r="I220" s="206"/>
      <c r="J220" s="149" t="s">
        <v>140</v>
      </c>
      <c r="K220" s="150">
        <v>31.28</v>
      </c>
      <c r="L220" s="207"/>
      <c r="M220" s="207"/>
      <c r="N220" s="207">
        <f t="shared" si="40"/>
        <v>0</v>
      </c>
      <c r="O220" s="193"/>
      <c r="P220" s="193"/>
      <c r="Q220" s="193"/>
      <c r="R220" s="142"/>
      <c r="T220" s="143" t="s">
        <v>5</v>
      </c>
      <c r="U220" s="40" t="s">
        <v>36</v>
      </c>
      <c r="V220" s="144">
        <v>0</v>
      </c>
      <c r="W220" s="144">
        <f t="shared" si="41"/>
        <v>0</v>
      </c>
      <c r="X220" s="144">
        <v>1.9E-3</v>
      </c>
      <c r="Y220" s="144">
        <f t="shared" si="42"/>
        <v>5.9431999999999999E-2</v>
      </c>
      <c r="Z220" s="144">
        <v>0</v>
      </c>
      <c r="AA220" s="145">
        <f t="shared" si="43"/>
        <v>0</v>
      </c>
      <c r="AR220" s="18" t="s">
        <v>265</v>
      </c>
      <c r="AT220" s="18" t="s">
        <v>219</v>
      </c>
      <c r="AU220" s="18" t="s">
        <v>78</v>
      </c>
      <c r="AY220" s="18" t="s">
        <v>136</v>
      </c>
      <c r="BE220" s="146">
        <f t="shared" si="44"/>
        <v>0</v>
      </c>
      <c r="BF220" s="146">
        <f t="shared" si="45"/>
        <v>0</v>
      </c>
      <c r="BG220" s="146">
        <f t="shared" si="46"/>
        <v>0</v>
      </c>
      <c r="BH220" s="146">
        <f t="shared" si="47"/>
        <v>0</v>
      </c>
      <c r="BI220" s="146">
        <f t="shared" si="48"/>
        <v>0</v>
      </c>
      <c r="BJ220" s="18" t="s">
        <v>78</v>
      </c>
      <c r="BK220" s="146">
        <f t="shared" si="49"/>
        <v>0</v>
      </c>
      <c r="BL220" s="18" t="s">
        <v>199</v>
      </c>
      <c r="BM220" s="18" t="s">
        <v>511</v>
      </c>
    </row>
    <row r="221" spans="2:65" s="1" customFormat="1" ht="25.5" customHeight="1">
      <c r="B221" s="137"/>
      <c r="C221" s="138" t="s">
        <v>488</v>
      </c>
      <c r="D221" s="138" t="s">
        <v>137</v>
      </c>
      <c r="E221" s="139" t="s">
        <v>513</v>
      </c>
      <c r="F221" s="192" t="s">
        <v>514</v>
      </c>
      <c r="G221" s="192"/>
      <c r="H221" s="192"/>
      <c r="I221" s="192"/>
      <c r="J221" s="140" t="s">
        <v>140</v>
      </c>
      <c r="K221" s="141">
        <v>42.4</v>
      </c>
      <c r="L221" s="193"/>
      <c r="M221" s="193"/>
      <c r="N221" s="193">
        <f t="shared" si="40"/>
        <v>0</v>
      </c>
      <c r="O221" s="193"/>
      <c r="P221" s="193"/>
      <c r="Q221" s="193"/>
      <c r="R221" s="142"/>
      <c r="T221" s="143" t="s">
        <v>5</v>
      </c>
      <c r="U221" s="40" t="s">
        <v>36</v>
      </c>
      <c r="V221" s="144">
        <v>2.8000000000000001E-2</v>
      </c>
      <c r="W221" s="144">
        <f t="shared" si="41"/>
        <v>1.1872</v>
      </c>
      <c r="X221" s="144">
        <v>0</v>
      </c>
      <c r="Y221" s="144">
        <f t="shared" si="42"/>
        <v>0</v>
      </c>
      <c r="Z221" s="144">
        <v>0</v>
      </c>
      <c r="AA221" s="145">
        <f t="shared" si="43"/>
        <v>0</v>
      </c>
      <c r="AR221" s="18" t="s">
        <v>199</v>
      </c>
      <c r="AT221" s="18" t="s">
        <v>137</v>
      </c>
      <c r="AU221" s="18" t="s">
        <v>78</v>
      </c>
      <c r="AY221" s="18" t="s">
        <v>136</v>
      </c>
      <c r="BE221" s="146">
        <f t="shared" si="44"/>
        <v>0</v>
      </c>
      <c r="BF221" s="146">
        <f t="shared" si="45"/>
        <v>0</v>
      </c>
      <c r="BG221" s="146">
        <f t="shared" si="46"/>
        <v>0</v>
      </c>
      <c r="BH221" s="146">
        <f t="shared" si="47"/>
        <v>0</v>
      </c>
      <c r="BI221" s="146">
        <f t="shared" si="48"/>
        <v>0</v>
      </c>
      <c r="BJ221" s="18" t="s">
        <v>78</v>
      </c>
      <c r="BK221" s="146">
        <f t="shared" si="49"/>
        <v>0</v>
      </c>
      <c r="BL221" s="18" t="s">
        <v>199</v>
      </c>
      <c r="BM221" s="18" t="s">
        <v>515</v>
      </c>
    </row>
    <row r="222" spans="2:65" s="1" customFormat="1" ht="38.25" customHeight="1">
      <c r="B222" s="137"/>
      <c r="C222" s="147" t="s">
        <v>492</v>
      </c>
      <c r="D222" s="147" t="s">
        <v>219</v>
      </c>
      <c r="E222" s="148" t="s">
        <v>352</v>
      </c>
      <c r="F222" s="206" t="s">
        <v>353</v>
      </c>
      <c r="G222" s="206"/>
      <c r="H222" s="206"/>
      <c r="I222" s="206"/>
      <c r="J222" s="149" t="s">
        <v>140</v>
      </c>
      <c r="K222" s="150">
        <v>48.76</v>
      </c>
      <c r="L222" s="207"/>
      <c r="M222" s="207"/>
      <c r="N222" s="207">
        <f t="shared" si="40"/>
        <v>0</v>
      </c>
      <c r="O222" s="193"/>
      <c r="P222" s="193"/>
      <c r="Q222" s="193"/>
      <c r="R222" s="142"/>
      <c r="T222" s="143" t="s">
        <v>5</v>
      </c>
      <c r="U222" s="40" t="s">
        <v>36</v>
      </c>
      <c r="V222" s="144">
        <v>0</v>
      </c>
      <c r="W222" s="144">
        <f t="shared" si="41"/>
        <v>0</v>
      </c>
      <c r="X222" s="144">
        <v>4.0000000000000002E-4</v>
      </c>
      <c r="Y222" s="144">
        <f t="shared" si="42"/>
        <v>1.9504000000000001E-2</v>
      </c>
      <c r="Z222" s="144">
        <v>0</v>
      </c>
      <c r="AA222" s="145">
        <f t="shared" si="43"/>
        <v>0</v>
      </c>
      <c r="AR222" s="18" t="s">
        <v>265</v>
      </c>
      <c r="AT222" s="18" t="s">
        <v>219</v>
      </c>
      <c r="AU222" s="18" t="s">
        <v>78</v>
      </c>
      <c r="AY222" s="18" t="s">
        <v>136</v>
      </c>
      <c r="BE222" s="146">
        <f t="shared" si="44"/>
        <v>0</v>
      </c>
      <c r="BF222" s="146">
        <f t="shared" si="45"/>
        <v>0</v>
      </c>
      <c r="BG222" s="146">
        <f t="shared" si="46"/>
        <v>0</v>
      </c>
      <c r="BH222" s="146">
        <f t="shared" si="47"/>
        <v>0</v>
      </c>
      <c r="BI222" s="146">
        <f t="shared" si="48"/>
        <v>0</v>
      </c>
      <c r="BJ222" s="18" t="s">
        <v>78</v>
      </c>
      <c r="BK222" s="146">
        <f t="shared" si="49"/>
        <v>0</v>
      </c>
      <c r="BL222" s="18" t="s">
        <v>199</v>
      </c>
      <c r="BM222" s="18" t="s">
        <v>517</v>
      </c>
    </row>
    <row r="223" spans="2:65" s="1" customFormat="1" ht="38.25" customHeight="1">
      <c r="B223" s="137"/>
      <c r="C223" s="138" t="s">
        <v>496</v>
      </c>
      <c r="D223" s="138" t="s">
        <v>137</v>
      </c>
      <c r="E223" s="139" t="s">
        <v>535</v>
      </c>
      <c r="F223" s="192" t="s">
        <v>536</v>
      </c>
      <c r="G223" s="192"/>
      <c r="H223" s="192"/>
      <c r="I223" s="192"/>
      <c r="J223" s="140" t="s">
        <v>222</v>
      </c>
      <c r="K223" s="141">
        <v>8.1000000000000003E-2</v>
      </c>
      <c r="L223" s="193"/>
      <c r="M223" s="193"/>
      <c r="N223" s="193">
        <f t="shared" si="40"/>
        <v>0</v>
      </c>
      <c r="O223" s="193"/>
      <c r="P223" s="193"/>
      <c r="Q223" s="193"/>
      <c r="R223" s="142"/>
      <c r="T223" s="143" t="s">
        <v>5</v>
      </c>
      <c r="U223" s="40" t="s">
        <v>36</v>
      </c>
      <c r="V223" s="144">
        <v>1.629</v>
      </c>
      <c r="W223" s="144">
        <f t="shared" si="41"/>
        <v>0.13194900000000001</v>
      </c>
      <c r="X223" s="144">
        <v>0</v>
      </c>
      <c r="Y223" s="144">
        <f t="shared" si="42"/>
        <v>0</v>
      </c>
      <c r="Z223" s="144">
        <v>0</v>
      </c>
      <c r="AA223" s="145">
        <f t="shared" si="43"/>
        <v>0</v>
      </c>
      <c r="AR223" s="18" t="s">
        <v>199</v>
      </c>
      <c r="AT223" s="18" t="s">
        <v>137</v>
      </c>
      <c r="AU223" s="18" t="s">
        <v>78</v>
      </c>
      <c r="AY223" s="18" t="s">
        <v>136</v>
      </c>
      <c r="BE223" s="146">
        <f t="shared" si="44"/>
        <v>0</v>
      </c>
      <c r="BF223" s="146">
        <f t="shared" si="45"/>
        <v>0</v>
      </c>
      <c r="BG223" s="146">
        <f t="shared" si="46"/>
        <v>0</v>
      </c>
      <c r="BH223" s="146">
        <f t="shared" si="47"/>
        <v>0</v>
      </c>
      <c r="BI223" s="146">
        <f t="shared" si="48"/>
        <v>0</v>
      </c>
      <c r="BJ223" s="18" t="s">
        <v>78</v>
      </c>
      <c r="BK223" s="146">
        <f t="shared" si="49"/>
        <v>0</v>
      </c>
      <c r="BL223" s="18" t="s">
        <v>199</v>
      </c>
      <c r="BM223" s="18" t="s">
        <v>714</v>
      </c>
    </row>
    <row r="224" spans="2:65" s="9" customFormat="1" ht="29.85" customHeight="1">
      <c r="B224" s="126"/>
      <c r="C224" s="127"/>
      <c r="D224" s="136" t="s">
        <v>116</v>
      </c>
      <c r="E224" s="136"/>
      <c r="F224" s="136"/>
      <c r="G224" s="136"/>
      <c r="H224" s="136"/>
      <c r="I224" s="136"/>
      <c r="J224" s="136"/>
      <c r="K224" s="136"/>
      <c r="L224" s="136"/>
      <c r="M224" s="136"/>
      <c r="N224" s="200">
        <f>BK224</f>
        <v>0</v>
      </c>
      <c r="O224" s="201"/>
      <c r="P224" s="201"/>
      <c r="Q224" s="201"/>
      <c r="R224" s="129"/>
      <c r="T224" s="130"/>
      <c r="U224" s="127"/>
      <c r="V224" s="127"/>
      <c r="W224" s="131">
        <f>SUM(W225:W229)</f>
        <v>9.1377209999999991</v>
      </c>
      <c r="X224" s="127"/>
      <c r="Y224" s="131">
        <f>SUM(Y225:Y229)</f>
        <v>0.34517579999999992</v>
      </c>
      <c r="Z224" s="127"/>
      <c r="AA224" s="132">
        <f>SUM(AA225:AA229)</f>
        <v>0</v>
      </c>
      <c r="AR224" s="133" t="s">
        <v>78</v>
      </c>
      <c r="AT224" s="134" t="s">
        <v>68</v>
      </c>
      <c r="AU224" s="134" t="s">
        <v>75</v>
      </c>
      <c r="AY224" s="133" t="s">
        <v>136</v>
      </c>
      <c r="BK224" s="135">
        <f>SUM(BK225:BK229)</f>
        <v>0</v>
      </c>
    </row>
    <row r="225" spans="2:65" s="1" customFormat="1" ht="38.25" customHeight="1">
      <c r="B225" s="137"/>
      <c r="C225" s="138" t="s">
        <v>500</v>
      </c>
      <c r="D225" s="138" t="s">
        <v>137</v>
      </c>
      <c r="E225" s="139" t="s">
        <v>539</v>
      </c>
      <c r="F225" s="192" t="s">
        <v>540</v>
      </c>
      <c r="G225" s="192"/>
      <c r="H225" s="192"/>
      <c r="I225" s="192"/>
      <c r="J225" s="140" t="s">
        <v>140</v>
      </c>
      <c r="K225" s="141">
        <v>21.2</v>
      </c>
      <c r="L225" s="193"/>
      <c r="M225" s="193"/>
      <c r="N225" s="193">
        <f>ROUND(L225*K225,2)</f>
        <v>0</v>
      </c>
      <c r="O225" s="193"/>
      <c r="P225" s="193"/>
      <c r="Q225" s="193"/>
      <c r="R225" s="142"/>
      <c r="T225" s="143" t="s">
        <v>5</v>
      </c>
      <c r="U225" s="40" t="s">
        <v>36</v>
      </c>
      <c r="V225" s="144">
        <v>0.23985000000000001</v>
      </c>
      <c r="W225" s="144">
        <f>V225*K225</f>
        <v>5.0848199999999997</v>
      </c>
      <c r="X225" s="144">
        <v>1.2E-4</v>
      </c>
      <c r="Y225" s="144">
        <f>X225*K225</f>
        <v>2.5439999999999998E-3</v>
      </c>
      <c r="Z225" s="144">
        <v>0</v>
      </c>
      <c r="AA225" s="145">
        <f>Z225*K225</f>
        <v>0</v>
      </c>
      <c r="AR225" s="18" t="s">
        <v>199</v>
      </c>
      <c r="AT225" s="18" t="s">
        <v>137</v>
      </c>
      <c r="AU225" s="18" t="s">
        <v>78</v>
      </c>
      <c r="AY225" s="18" t="s">
        <v>136</v>
      </c>
      <c r="BE225" s="146">
        <f>IF(U225="základná",N225,0)</f>
        <v>0</v>
      </c>
      <c r="BF225" s="146">
        <f>IF(U225="znížená",N225,0)</f>
        <v>0</v>
      </c>
      <c r="BG225" s="146">
        <f>IF(U225="zákl. prenesená",N225,0)</f>
        <v>0</v>
      </c>
      <c r="BH225" s="146">
        <f>IF(U225="zníž. prenesená",N225,0)</f>
        <v>0</v>
      </c>
      <c r="BI225" s="146">
        <f>IF(U225="nulová",N225,0)</f>
        <v>0</v>
      </c>
      <c r="BJ225" s="18" t="s">
        <v>78</v>
      </c>
      <c r="BK225" s="146">
        <f>ROUND(L225*K225,2)</f>
        <v>0</v>
      </c>
      <c r="BL225" s="18" t="s">
        <v>199</v>
      </c>
      <c r="BM225" s="18" t="s">
        <v>541</v>
      </c>
    </row>
    <row r="226" spans="2:65" s="1" customFormat="1" ht="38.25" customHeight="1">
      <c r="B226" s="137"/>
      <c r="C226" s="147" t="s">
        <v>504</v>
      </c>
      <c r="D226" s="147" t="s">
        <v>219</v>
      </c>
      <c r="E226" s="148" t="s">
        <v>543</v>
      </c>
      <c r="F226" s="206" t="s">
        <v>544</v>
      </c>
      <c r="G226" s="206"/>
      <c r="H226" s="206"/>
      <c r="I226" s="206"/>
      <c r="J226" s="149" t="s">
        <v>140</v>
      </c>
      <c r="K226" s="150">
        <v>21.623999999999999</v>
      </c>
      <c r="L226" s="207"/>
      <c r="M226" s="207"/>
      <c r="N226" s="207">
        <f>ROUND(L226*K226,2)</f>
        <v>0</v>
      </c>
      <c r="O226" s="193"/>
      <c r="P226" s="193"/>
      <c r="Q226" s="193"/>
      <c r="R226" s="142"/>
      <c r="T226" s="143" t="s">
        <v>5</v>
      </c>
      <c r="U226" s="40" t="s">
        <v>36</v>
      </c>
      <c r="V226" s="144">
        <v>0</v>
      </c>
      <c r="W226" s="144">
        <f>V226*K226</f>
        <v>0</v>
      </c>
      <c r="X226" s="144">
        <v>1.35E-2</v>
      </c>
      <c r="Y226" s="144">
        <f>X226*K226</f>
        <v>0.29192399999999996</v>
      </c>
      <c r="Z226" s="144">
        <v>0</v>
      </c>
      <c r="AA226" s="145">
        <f>Z226*K226</f>
        <v>0</v>
      </c>
      <c r="AR226" s="18" t="s">
        <v>265</v>
      </c>
      <c r="AT226" s="18" t="s">
        <v>219</v>
      </c>
      <c r="AU226" s="18" t="s">
        <v>78</v>
      </c>
      <c r="AY226" s="18" t="s">
        <v>136</v>
      </c>
      <c r="BE226" s="146">
        <f>IF(U226="základná",N226,0)</f>
        <v>0</v>
      </c>
      <c r="BF226" s="146">
        <f>IF(U226="znížená",N226,0)</f>
        <v>0</v>
      </c>
      <c r="BG226" s="146">
        <f>IF(U226="zákl. prenesená",N226,0)</f>
        <v>0</v>
      </c>
      <c r="BH226" s="146">
        <f>IF(U226="zníž. prenesená",N226,0)</f>
        <v>0</v>
      </c>
      <c r="BI226" s="146">
        <f>IF(U226="nulová",N226,0)</f>
        <v>0</v>
      </c>
      <c r="BJ226" s="18" t="s">
        <v>78</v>
      </c>
      <c r="BK226" s="146">
        <f>ROUND(L226*K226,2)</f>
        <v>0</v>
      </c>
      <c r="BL226" s="18" t="s">
        <v>199</v>
      </c>
      <c r="BM226" s="18" t="s">
        <v>545</v>
      </c>
    </row>
    <row r="227" spans="2:65" s="1" customFormat="1" ht="25.5" customHeight="1">
      <c r="B227" s="137"/>
      <c r="C227" s="138" t="s">
        <v>508</v>
      </c>
      <c r="D227" s="138" t="s">
        <v>137</v>
      </c>
      <c r="E227" s="139" t="s">
        <v>547</v>
      </c>
      <c r="F227" s="192" t="s">
        <v>548</v>
      </c>
      <c r="G227" s="192"/>
      <c r="H227" s="192"/>
      <c r="I227" s="192"/>
      <c r="J227" s="140" t="s">
        <v>140</v>
      </c>
      <c r="K227" s="141">
        <v>6.6</v>
      </c>
      <c r="L227" s="193"/>
      <c r="M227" s="193"/>
      <c r="N227" s="193">
        <f>ROUND(L227*K227,2)</f>
        <v>0</v>
      </c>
      <c r="O227" s="193"/>
      <c r="P227" s="193"/>
      <c r="Q227" s="193"/>
      <c r="R227" s="142"/>
      <c r="T227" s="143" t="s">
        <v>5</v>
      </c>
      <c r="U227" s="40" t="s">
        <v>36</v>
      </c>
      <c r="V227" s="144">
        <v>0.51595999999999997</v>
      </c>
      <c r="W227" s="144">
        <f>V227*K227</f>
        <v>3.4053359999999997</v>
      </c>
      <c r="X227" s="144">
        <v>6.0000000000000001E-3</v>
      </c>
      <c r="Y227" s="144">
        <f>X227*K227</f>
        <v>3.9599999999999996E-2</v>
      </c>
      <c r="Z227" s="144">
        <v>0</v>
      </c>
      <c r="AA227" s="145">
        <f>Z227*K227</f>
        <v>0</v>
      </c>
      <c r="AR227" s="18" t="s">
        <v>199</v>
      </c>
      <c r="AT227" s="18" t="s">
        <v>137</v>
      </c>
      <c r="AU227" s="18" t="s">
        <v>78</v>
      </c>
      <c r="AY227" s="18" t="s">
        <v>136</v>
      </c>
      <c r="BE227" s="146">
        <f>IF(U227="základná",N227,0)</f>
        <v>0</v>
      </c>
      <c r="BF227" s="146">
        <f>IF(U227="znížená",N227,0)</f>
        <v>0</v>
      </c>
      <c r="BG227" s="146">
        <f>IF(U227="zákl. prenesená",N227,0)</f>
        <v>0</v>
      </c>
      <c r="BH227" s="146">
        <f>IF(U227="zníž. prenesená",N227,0)</f>
        <v>0</v>
      </c>
      <c r="BI227" s="146">
        <f>IF(U227="nulová",N227,0)</f>
        <v>0</v>
      </c>
      <c r="BJ227" s="18" t="s">
        <v>78</v>
      </c>
      <c r="BK227" s="146">
        <f>ROUND(L227*K227,2)</f>
        <v>0</v>
      </c>
      <c r="BL227" s="18" t="s">
        <v>199</v>
      </c>
      <c r="BM227" s="18" t="s">
        <v>715</v>
      </c>
    </row>
    <row r="228" spans="2:65" s="1" customFormat="1" ht="16.5" customHeight="1">
      <c r="B228" s="137"/>
      <c r="C228" s="147" t="s">
        <v>512</v>
      </c>
      <c r="D228" s="147" t="s">
        <v>219</v>
      </c>
      <c r="E228" s="148" t="s">
        <v>551</v>
      </c>
      <c r="F228" s="206" t="s">
        <v>552</v>
      </c>
      <c r="G228" s="206"/>
      <c r="H228" s="206"/>
      <c r="I228" s="206"/>
      <c r="J228" s="149" t="s">
        <v>140</v>
      </c>
      <c r="K228" s="150">
        <v>6.7320000000000002</v>
      </c>
      <c r="L228" s="207"/>
      <c r="M228" s="207"/>
      <c r="N228" s="207">
        <f>ROUND(L228*K228,2)</f>
        <v>0</v>
      </c>
      <c r="O228" s="193"/>
      <c r="P228" s="193"/>
      <c r="Q228" s="193"/>
      <c r="R228" s="142"/>
      <c r="T228" s="143" t="s">
        <v>5</v>
      </c>
      <c r="U228" s="40" t="s">
        <v>36</v>
      </c>
      <c r="V228" s="144">
        <v>0</v>
      </c>
      <c r="W228" s="144">
        <f>V228*K228</f>
        <v>0</v>
      </c>
      <c r="X228" s="144">
        <v>1.65E-3</v>
      </c>
      <c r="Y228" s="144">
        <f>X228*K228</f>
        <v>1.1107800000000001E-2</v>
      </c>
      <c r="Z228" s="144">
        <v>0</v>
      </c>
      <c r="AA228" s="145">
        <f>Z228*K228</f>
        <v>0</v>
      </c>
      <c r="AR228" s="18" t="s">
        <v>265</v>
      </c>
      <c r="AT228" s="18" t="s">
        <v>219</v>
      </c>
      <c r="AU228" s="18" t="s">
        <v>78</v>
      </c>
      <c r="AY228" s="18" t="s">
        <v>136</v>
      </c>
      <c r="BE228" s="146">
        <f>IF(U228="základná",N228,0)</f>
        <v>0</v>
      </c>
      <c r="BF228" s="146">
        <f>IF(U228="znížená",N228,0)</f>
        <v>0</v>
      </c>
      <c r="BG228" s="146">
        <f>IF(U228="zákl. prenesená",N228,0)</f>
        <v>0</v>
      </c>
      <c r="BH228" s="146">
        <f>IF(U228="zníž. prenesená",N228,0)</f>
        <v>0</v>
      </c>
      <c r="BI228" s="146">
        <f>IF(U228="nulová",N228,0)</f>
        <v>0</v>
      </c>
      <c r="BJ228" s="18" t="s">
        <v>78</v>
      </c>
      <c r="BK228" s="146">
        <f>ROUND(L228*K228,2)</f>
        <v>0</v>
      </c>
      <c r="BL228" s="18" t="s">
        <v>199</v>
      </c>
      <c r="BM228" s="18" t="s">
        <v>716</v>
      </c>
    </row>
    <row r="229" spans="2:65" s="1" customFormat="1" ht="25.5" customHeight="1">
      <c r="B229" s="137"/>
      <c r="C229" s="138" t="s">
        <v>516</v>
      </c>
      <c r="D229" s="138" t="s">
        <v>137</v>
      </c>
      <c r="E229" s="139" t="s">
        <v>555</v>
      </c>
      <c r="F229" s="192" t="s">
        <v>556</v>
      </c>
      <c r="G229" s="192"/>
      <c r="H229" s="192"/>
      <c r="I229" s="192"/>
      <c r="J229" s="140" t="s">
        <v>222</v>
      </c>
      <c r="K229" s="141">
        <v>0.34499999999999997</v>
      </c>
      <c r="L229" s="193"/>
      <c r="M229" s="193"/>
      <c r="N229" s="193">
        <f>ROUND(L229*K229,2)</f>
        <v>0</v>
      </c>
      <c r="O229" s="193"/>
      <c r="P229" s="193"/>
      <c r="Q229" s="193"/>
      <c r="R229" s="142"/>
      <c r="T229" s="143" t="s">
        <v>5</v>
      </c>
      <c r="U229" s="40" t="s">
        <v>36</v>
      </c>
      <c r="V229" s="144">
        <v>1.877</v>
      </c>
      <c r="W229" s="144">
        <f>V229*K229</f>
        <v>0.64756499999999995</v>
      </c>
      <c r="X229" s="144">
        <v>0</v>
      </c>
      <c r="Y229" s="144">
        <f>X229*K229</f>
        <v>0</v>
      </c>
      <c r="Z229" s="144">
        <v>0</v>
      </c>
      <c r="AA229" s="145">
        <f>Z229*K229</f>
        <v>0</v>
      </c>
      <c r="AR229" s="18" t="s">
        <v>199</v>
      </c>
      <c r="AT229" s="18" t="s">
        <v>137</v>
      </c>
      <c r="AU229" s="18" t="s">
        <v>78</v>
      </c>
      <c r="AY229" s="18" t="s">
        <v>136</v>
      </c>
      <c r="BE229" s="146">
        <f>IF(U229="základná",N229,0)</f>
        <v>0</v>
      </c>
      <c r="BF229" s="146">
        <f>IF(U229="znížená",N229,0)</f>
        <v>0</v>
      </c>
      <c r="BG229" s="146">
        <f>IF(U229="zákl. prenesená",N229,0)</f>
        <v>0</v>
      </c>
      <c r="BH229" s="146">
        <f>IF(U229="zníž. prenesená",N229,0)</f>
        <v>0</v>
      </c>
      <c r="BI229" s="146">
        <f>IF(U229="nulová",N229,0)</f>
        <v>0</v>
      </c>
      <c r="BJ229" s="18" t="s">
        <v>78</v>
      </c>
      <c r="BK229" s="146">
        <f>ROUND(L229*K229,2)</f>
        <v>0</v>
      </c>
      <c r="BL229" s="18" t="s">
        <v>199</v>
      </c>
      <c r="BM229" s="18" t="s">
        <v>717</v>
      </c>
    </row>
    <row r="230" spans="2:65" s="9" customFormat="1" ht="29.85" customHeight="1">
      <c r="B230" s="126"/>
      <c r="C230" s="127"/>
      <c r="D230" s="136" t="s">
        <v>117</v>
      </c>
      <c r="E230" s="136"/>
      <c r="F230" s="136"/>
      <c r="G230" s="136"/>
      <c r="H230" s="136"/>
      <c r="I230" s="136"/>
      <c r="J230" s="136"/>
      <c r="K230" s="136"/>
      <c r="L230" s="136"/>
      <c r="M230" s="136"/>
      <c r="N230" s="200">
        <f>BK230</f>
        <v>0</v>
      </c>
      <c r="O230" s="201"/>
      <c r="P230" s="201"/>
      <c r="Q230" s="201"/>
      <c r="R230" s="129"/>
      <c r="T230" s="130"/>
      <c r="U230" s="127"/>
      <c r="V230" s="127"/>
      <c r="W230" s="131">
        <f>SUM(W231:W239)</f>
        <v>14.920825000000001</v>
      </c>
      <c r="X230" s="127"/>
      <c r="Y230" s="131">
        <f>SUM(Y231:Y239)</f>
        <v>1.4929999999999999E-2</v>
      </c>
      <c r="Z230" s="127"/>
      <c r="AA230" s="132">
        <f>SUM(AA231:AA239)</f>
        <v>6.6959999999999992E-2</v>
      </c>
      <c r="AR230" s="133" t="s">
        <v>78</v>
      </c>
      <c r="AT230" s="134" t="s">
        <v>68</v>
      </c>
      <c r="AU230" s="134" t="s">
        <v>75</v>
      </c>
      <c r="AY230" s="133" t="s">
        <v>136</v>
      </c>
      <c r="BK230" s="135">
        <f>SUM(BK231:BK239)</f>
        <v>0</v>
      </c>
    </row>
    <row r="231" spans="2:65" s="1" customFormat="1" ht="25.5" customHeight="1">
      <c r="B231" s="137"/>
      <c r="C231" s="138" t="s">
        <v>518</v>
      </c>
      <c r="D231" s="138" t="s">
        <v>137</v>
      </c>
      <c r="E231" s="139" t="s">
        <v>567</v>
      </c>
      <c r="F231" s="192" t="s">
        <v>568</v>
      </c>
      <c r="G231" s="192"/>
      <c r="H231" s="192"/>
      <c r="I231" s="192"/>
      <c r="J231" s="140" t="s">
        <v>147</v>
      </c>
      <c r="K231" s="141">
        <v>12</v>
      </c>
      <c r="L231" s="193"/>
      <c r="M231" s="193"/>
      <c r="N231" s="193">
        <f t="shared" ref="N231:N239" si="50">ROUND(L231*K231,2)</f>
        <v>0</v>
      </c>
      <c r="O231" s="193"/>
      <c r="P231" s="193"/>
      <c r="Q231" s="193"/>
      <c r="R231" s="142"/>
      <c r="T231" s="143" t="s">
        <v>5</v>
      </c>
      <c r="U231" s="40" t="s">
        <v>36</v>
      </c>
      <c r="V231" s="144">
        <v>5.6000000000000001E-2</v>
      </c>
      <c r="W231" s="144">
        <f t="shared" ref="W231:W239" si="51">V231*K231</f>
        <v>0.67200000000000004</v>
      </c>
      <c r="X231" s="144">
        <v>0</v>
      </c>
      <c r="Y231" s="144">
        <f t="shared" ref="Y231:Y239" si="52">X231*K231</f>
        <v>0</v>
      </c>
      <c r="Z231" s="144">
        <v>4.1999999999999997E-3</v>
      </c>
      <c r="AA231" s="145">
        <f t="shared" ref="AA231:AA239" si="53">Z231*K231</f>
        <v>5.04E-2</v>
      </c>
      <c r="AR231" s="18" t="s">
        <v>199</v>
      </c>
      <c r="AT231" s="18" t="s">
        <v>137</v>
      </c>
      <c r="AU231" s="18" t="s">
        <v>78</v>
      </c>
      <c r="AY231" s="18" t="s">
        <v>136</v>
      </c>
      <c r="BE231" s="146">
        <f t="shared" ref="BE231:BE239" si="54">IF(U231="základná",N231,0)</f>
        <v>0</v>
      </c>
      <c r="BF231" s="146">
        <f t="shared" ref="BF231:BF239" si="55">IF(U231="znížená",N231,0)</f>
        <v>0</v>
      </c>
      <c r="BG231" s="146">
        <f t="shared" ref="BG231:BG239" si="56">IF(U231="zákl. prenesená",N231,0)</f>
        <v>0</v>
      </c>
      <c r="BH231" s="146">
        <f t="shared" ref="BH231:BH239" si="57">IF(U231="zníž. prenesená",N231,0)</f>
        <v>0</v>
      </c>
      <c r="BI231" s="146">
        <f t="shared" ref="BI231:BI239" si="58">IF(U231="nulová",N231,0)</f>
        <v>0</v>
      </c>
      <c r="BJ231" s="18" t="s">
        <v>78</v>
      </c>
      <c r="BK231" s="146">
        <f t="shared" ref="BK231:BK239" si="59">ROUND(L231*K231,2)</f>
        <v>0</v>
      </c>
      <c r="BL231" s="18" t="s">
        <v>199</v>
      </c>
      <c r="BM231" s="18" t="s">
        <v>569</v>
      </c>
    </row>
    <row r="232" spans="2:65" s="1" customFormat="1" ht="38.25" customHeight="1">
      <c r="B232" s="137"/>
      <c r="C232" s="138" t="s">
        <v>522</v>
      </c>
      <c r="D232" s="138" t="s">
        <v>137</v>
      </c>
      <c r="E232" s="139" t="s">
        <v>571</v>
      </c>
      <c r="F232" s="192" t="s">
        <v>572</v>
      </c>
      <c r="G232" s="192"/>
      <c r="H232" s="192"/>
      <c r="I232" s="192"/>
      <c r="J232" s="140" t="s">
        <v>147</v>
      </c>
      <c r="K232" s="141">
        <v>6</v>
      </c>
      <c r="L232" s="193"/>
      <c r="M232" s="193"/>
      <c r="N232" s="193">
        <f t="shared" si="50"/>
        <v>0</v>
      </c>
      <c r="O232" s="193"/>
      <c r="P232" s="193"/>
      <c r="Q232" s="193"/>
      <c r="R232" s="142"/>
      <c r="T232" s="143" t="s">
        <v>5</v>
      </c>
      <c r="U232" s="40" t="s">
        <v>36</v>
      </c>
      <c r="V232" s="144">
        <v>0.76034000000000002</v>
      </c>
      <c r="W232" s="144">
        <f t="shared" si="51"/>
        <v>4.5620399999999997</v>
      </c>
      <c r="X232" s="144">
        <v>2.2000000000000001E-4</v>
      </c>
      <c r="Y232" s="144">
        <f t="shared" si="52"/>
        <v>1.32E-3</v>
      </c>
      <c r="Z232" s="144">
        <v>0</v>
      </c>
      <c r="AA232" s="145">
        <f t="shared" si="53"/>
        <v>0</v>
      </c>
      <c r="AR232" s="18" t="s">
        <v>199</v>
      </c>
      <c r="AT232" s="18" t="s">
        <v>137</v>
      </c>
      <c r="AU232" s="18" t="s">
        <v>78</v>
      </c>
      <c r="AY232" s="18" t="s">
        <v>136</v>
      </c>
      <c r="BE232" s="146">
        <f t="shared" si="54"/>
        <v>0</v>
      </c>
      <c r="BF232" s="146">
        <f t="shared" si="55"/>
        <v>0</v>
      </c>
      <c r="BG232" s="146">
        <f t="shared" si="56"/>
        <v>0</v>
      </c>
      <c r="BH232" s="146">
        <f t="shared" si="57"/>
        <v>0</v>
      </c>
      <c r="BI232" s="146">
        <f t="shared" si="58"/>
        <v>0</v>
      </c>
      <c r="BJ232" s="18" t="s">
        <v>78</v>
      </c>
      <c r="BK232" s="146">
        <f t="shared" si="59"/>
        <v>0</v>
      </c>
      <c r="BL232" s="18" t="s">
        <v>199</v>
      </c>
      <c r="BM232" s="18" t="s">
        <v>573</v>
      </c>
    </row>
    <row r="233" spans="2:65" s="1" customFormat="1" ht="25.5" customHeight="1">
      <c r="B233" s="137"/>
      <c r="C233" s="138" t="s">
        <v>526</v>
      </c>
      <c r="D233" s="138" t="s">
        <v>137</v>
      </c>
      <c r="E233" s="139" t="s">
        <v>575</v>
      </c>
      <c r="F233" s="192" t="s">
        <v>576</v>
      </c>
      <c r="G233" s="192"/>
      <c r="H233" s="192"/>
      <c r="I233" s="192"/>
      <c r="J233" s="140" t="s">
        <v>284</v>
      </c>
      <c r="K233" s="141">
        <v>1</v>
      </c>
      <c r="L233" s="193"/>
      <c r="M233" s="193"/>
      <c r="N233" s="193">
        <f t="shared" si="50"/>
        <v>0</v>
      </c>
      <c r="O233" s="193"/>
      <c r="P233" s="193"/>
      <c r="Q233" s="193"/>
      <c r="R233" s="142"/>
      <c r="T233" s="143" t="s">
        <v>5</v>
      </c>
      <c r="U233" s="40" t="s">
        <v>36</v>
      </c>
      <c r="V233" s="144">
        <v>0.44</v>
      </c>
      <c r="W233" s="144">
        <f t="shared" si="51"/>
        <v>0.44</v>
      </c>
      <c r="X233" s="144">
        <v>1.8799999999999999E-3</v>
      </c>
      <c r="Y233" s="144">
        <f t="shared" si="52"/>
        <v>1.8799999999999999E-3</v>
      </c>
      <c r="Z233" s="144">
        <v>0</v>
      </c>
      <c r="AA233" s="145">
        <f t="shared" si="53"/>
        <v>0</v>
      </c>
      <c r="AR233" s="18" t="s">
        <v>199</v>
      </c>
      <c r="AT233" s="18" t="s">
        <v>137</v>
      </c>
      <c r="AU233" s="18" t="s">
        <v>78</v>
      </c>
      <c r="AY233" s="18" t="s">
        <v>136</v>
      </c>
      <c r="BE233" s="146">
        <f t="shared" si="54"/>
        <v>0</v>
      </c>
      <c r="BF233" s="146">
        <f t="shared" si="55"/>
        <v>0</v>
      </c>
      <c r="BG233" s="146">
        <f t="shared" si="56"/>
        <v>0</v>
      </c>
      <c r="BH233" s="146">
        <f t="shared" si="57"/>
        <v>0</v>
      </c>
      <c r="BI233" s="146">
        <f t="shared" si="58"/>
        <v>0</v>
      </c>
      <c r="BJ233" s="18" t="s">
        <v>78</v>
      </c>
      <c r="BK233" s="146">
        <f t="shared" si="59"/>
        <v>0</v>
      </c>
      <c r="BL233" s="18" t="s">
        <v>199</v>
      </c>
      <c r="BM233" s="18" t="s">
        <v>577</v>
      </c>
    </row>
    <row r="234" spans="2:65" s="1" customFormat="1" ht="38.25" customHeight="1">
      <c r="B234" s="137"/>
      <c r="C234" s="138" t="s">
        <v>530</v>
      </c>
      <c r="D234" s="138" t="s">
        <v>137</v>
      </c>
      <c r="E234" s="139" t="s">
        <v>579</v>
      </c>
      <c r="F234" s="192" t="s">
        <v>580</v>
      </c>
      <c r="G234" s="192"/>
      <c r="H234" s="192"/>
      <c r="I234" s="192"/>
      <c r="J234" s="140" t="s">
        <v>284</v>
      </c>
      <c r="K234" s="141">
        <v>1</v>
      </c>
      <c r="L234" s="193"/>
      <c r="M234" s="193"/>
      <c r="N234" s="193">
        <f t="shared" si="50"/>
        <v>0</v>
      </c>
      <c r="O234" s="193"/>
      <c r="P234" s="193"/>
      <c r="Q234" s="193"/>
      <c r="R234" s="142"/>
      <c r="T234" s="143" t="s">
        <v>5</v>
      </c>
      <c r="U234" s="40" t="s">
        <v>36</v>
      </c>
      <c r="V234" s="144">
        <v>0.13900000000000001</v>
      </c>
      <c r="W234" s="144">
        <f t="shared" si="51"/>
        <v>0.13900000000000001</v>
      </c>
      <c r="X234" s="144">
        <v>1.7000000000000001E-4</v>
      </c>
      <c r="Y234" s="144">
        <f t="shared" si="52"/>
        <v>1.7000000000000001E-4</v>
      </c>
      <c r="Z234" s="144">
        <v>0</v>
      </c>
      <c r="AA234" s="145">
        <f t="shared" si="53"/>
        <v>0</v>
      </c>
      <c r="AR234" s="18" t="s">
        <v>199</v>
      </c>
      <c r="AT234" s="18" t="s">
        <v>137</v>
      </c>
      <c r="AU234" s="18" t="s">
        <v>78</v>
      </c>
      <c r="AY234" s="18" t="s">
        <v>136</v>
      </c>
      <c r="BE234" s="146">
        <f t="shared" si="54"/>
        <v>0</v>
      </c>
      <c r="BF234" s="146">
        <f t="shared" si="55"/>
        <v>0</v>
      </c>
      <c r="BG234" s="146">
        <f t="shared" si="56"/>
        <v>0</v>
      </c>
      <c r="BH234" s="146">
        <f t="shared" si="57"/>
        <v>0</v>
      </c>
      <c r="BI234" s="146">
        <f t="shared" si="58"/>
        <v>0</v>
      </c>
      <c r="BJ234" s="18" t="s">
        <v>78</v>
      </c>
      <c r="BK234" s="146">
        <f t="shared" si="59"/>
        <v>0</v>
      </c>
      <c r="BL234" s="18" t="s">
        <v>199</v>
      </c>
      <c r="BM234" s="18" t="s">
        <v>581</v>
      </c>
    </row>
    <row r="235" spans="2:65" s="1" customFormat="1" ht="25.5" customHeight="1">
      <c r="B235" s="137"/>
      <c r="C235" s="138" t="s">
        <v>534</v>
      </c>
      <c r="D235" s="138" t="s">
        <v>137</v>
      </c>
      <c r="E235" s="139" t="s">
        <v>583</v>
      </c>
      <c r="F235" s="192" t="s">
        <v>584</v>
      </c>
      <c r="G235" s="192"/>
      <c r="H235" s="192"/>
      <c r="I235" s="192"/>
      <c r="J235" s="140" t="s">
        <v>284</v>
      </c>
      <c r="K235" s="141">
        <v>1</v>
      </c>
      <c r="L235" s="193"/>
      <c r="M235" s="193"/>
      <c r="N235" s="193">
        <f t="shared" si="50"/>
        <v>0</v>
      </c>
      <c r="O235" s="193"/>
      <c r="P235" s="193"/>
      <c r="Q235" s="193"/>
      <c r="R235" s="142"/>
      <c r="T235" s="143" t="s">
        <v>5</v>
      </c>
      <c r="U235" s="40" t="s">
        <v>36</v>
      </c>
      <c r="V235" s="144">
        <v>8.5999999999999993E-2</v>
      </c>
      <c r="W235" s="144">
        <f t="shared" si="51"/>
        <v>8.5999999999999993E-2</v>
      </c>
      <c r="X235" s="144">
        <v>0</v>
      </c>
      <c r="Y235" s="144">
        <f t="shared" si="52"/>
        <v>0</v>
      </c>
      <c r="Z235" s="144">
        <v>5.1599999999999997E-3</v>
      </c>
      <c r="AA235" s="145">
        <f t="shared" si="53"/>
        <v>5.1599999999999997E-3</v>
      </c>
      <c r="AR235" s="18" t="s">
        <v>199</v>
      </c>
      <c r="AT235" s="18" t="s">
        <v>137</v>
      </c>
      <c r="AU235" s="18" t="s">
        <v>78</v>
      </c>
      <c r="AY235" s="18" t="s">
        <v>136</v>
      </c>
      <c r="BE235" s="146">
        <f t="shared" si="54"/>
        <v>0</v>
      </c>
      <c r="BF235" s="146">
        <f t="shared" si="55"/>
        <v>0</v>
      </c>
      <c r="BG235" s="146">
        <f t="shared" si="56"/>
        <v>0</v>
      </c>
      <c r="BH235" s="146">
        <f t="shared" si="57"/>
        <v>0</v>
      </c>
      <c r="BI235" s="146">
        <f t="shared" si="58"/>
        <v>0</v>
      </c>
      <c r="BJ235" s="18" t="s">
        <v>78</v>
      </c>
      <c r="BK235" s="146">
        <f t="shared" si="59"/>
        <v>0</v>
      </c>
      <c r="BL235" s="18" t="s">
        <v>199</v>
      </c>
      <c r="BM235" s="18" t="s">
        <v>585</v>
      </c>
    </row>
    <row r="236" spans="2:65" s="1" customFormat="1" ht="38.25" customHeight="1">
      <c r="B236" s="137"/>
      <c r="C236" s="138" t="s">
        <v>538</v>
      </c>
      <c r="D236" s="138" t="s">
        <v>137</v>
      </c>
      <c r="E236" s="139" t="s">
        <v>718</v>
      </c>
      <c r="F236" s="192" t="s">
        <v>719</v>
      </c>
      <c r="G236" s="192"/>
      <c r="H236" s="192"/>
      <c r="I236" s="192"/>
      <c r="J236" s="140" t="s">
        <v>147</v>
      </c>
      <c r="K236" s="141">
        <v>12</v>
      </c>
      <c r="L236" s="193"/>
      <c r="M236" s="193"/>
      <c r="N236" s="193">
        <f t="shared" si="50"/>
        <v>0</v>
      </c>
      <c r="O236" s="193"/>
      <c r="P236" s="193"/>
      <c r="Q236" s="193"/>
      <c r="R236" s="142"/>
      <c r="T236" s="143" t="s">
        <v>5</v>
      </c>
      <c r="U236" s="40" t="s">
        <v>36</v>
      </c>
      <c r="V236" s="144">
        <v>0.50675000000000003</v>
      </c>
      <c r="W236" s="144">
        <f t="shared" si="51"/>
        <v>6.0810000000000004</v>
      </c>
      <c r="X236" s="144">
        <v>1.4999999999999999E-4</v>
      </c>
      <c r="Y236" s="144">
        <f t="shared" si="52"/>
        <v>1.8E-3</v>
      </c>
      <c r="Z236" s="144">
        <v>0</v>
      </c>
      <c r="AA236" s="145">
        <f t="shared" si="53"/>
        <v>0</v>
      </c>
      <c r="AR236" s="18" t="s">
        <v>199</v>
      </c>
      <c r="AT236" s="18" t="s">
        <v>137</v>
      </c>
      <c r="AU236" s="18" t="s">
        <v>78</v>
      </c>
      <c r="AY236" s="18" t="s">
        <v>136</v>
      </c>
      <c r="BE236" s="146">
        <f t="shared" si="54"/>
        <v>0</v>
      </c>
      <c r="BF236" s="146">
        <f t="shared" si="55"/>
        <v>0</v>
      </c>
      <c r="BG236" s="146">
        <f t="shared" si="56"/>
        <v>0</v>
      </c>
      <c r="BH236" s="146">
        <f t="shared" si="57"/>
        <v>0</v>
      </c>
      <c r="BI236" s="146">
        <f t="shared" si="58"/>
        <v>0</v>
      </c>
      <c r="BJ236" s="18" t="s">
        <v>78</v>
      </c>
      <c r="BK236" s="146">
        <f t="shared" si="59"/>
        <v>0</v>
      </c>
      <c r="BL236" s="18" t="s">
        <v>199</v>
      </c>
      <c r="BM236" s="18" t="s">
        <v>720</v>
      </c>
    </row>
    <row r="237" spans="2:65" s="1" customFormat="1" ht="25.5" customHeight="1">
      <c r="B237" s="137"/>
      <c r="C237" s="138" t="s">
        <v>542</v>
      </c>
      <c r="D237" s="138" t="s">
        <v>137</v>
      </c>
      <c r="E237" s="139" t="s">
        <v>595</v>
      </c>
      <c r="F237" s="192" t="s">
        <v>596</v>
      </c>
      <c r="G237" s="192"/>
      <c r="H237" s="192"/>
      <c r="I237" s="192"/>
      <c r="J237" s="140" t="s">
        <v>147</v>
      </c>
      <c r="K237" s="141">
        <v>4</v>
      </c>
      <c r="L237" s="193"/>
      <c r="M237" s="193"/>
      <c r="N237" s="193">
        <f t="shared" si="50"/>
        <v>0</v>
      </c>
      <c r="O237" s="193"/>
      <c r="P237" s="193"/>
      <c r="Q237" s="193"/>
      <c r="R237" s="142"/>
      <c r="T237" s="143" t="s">
        <v>5</v>
      </c>
      <c r="U237" s="40" t="s">
        <v>36</v>
      </c>
      <c r="V237" s="144">
        <v>0.66210000000000002</v>
      </c>
      <c r="W237" s="144">
        <f t="shared" si="51"/>
        <v>2.6484000000000001</v>
      </c>
      <c r="X237" s="144">
        <v>2.4399999999999999E-3</v>
      </c>
      <c r="Y237" s="144">
        <f t="shared" si="52"/>
        <v>9.7599999999999996E-3</v>
      </c>
      <c r="Z237" s="144">
        <v>0</v>
      </c>
      <c r="AA237" s="145">
        <f t="shared" si="53"/>
        <v>0</v>
      </c>
      <c r="AR237" s="18" t="s">
        <v>199</v>
      </c>
      <c r="AT237" s="18" t="s">
        <v>137</v>
      </c>
      <c r="AU237" s="18" t="s">
        <v>78</v>
      </c>
      <c r="AY237" s="18" t="s">
        <v>136</v>
      </c>
      <c r="BE237" s="146">
        <f t="shared" si="54"/>
        <v>0</v>
      </c>
      <c r="BF237" s="146">
        <f t="shared" si="55"/>
        <v>0</v>
      </c>
      <c r="BG237" s="146">
        <f t="shared" si="56"/>
        <v>0</v>
      </c>
      <c r="BH237" s="146">
        <f t="shared" si="57"/>
        <v>0</v>
      </c>
      <c r="BI237" s="146">
        <f t="shared" si="58"/>
        <v>0</v>
      </c>
      <c r="BJ237" s="18" t="s">
        <v>78</v>
      </c>
      <c r="BK237" s="146">
        <f t="shared" si="59"/>
        <v>0</v>
      </c>
      <c r="BL237" s="18" t="s">
        <v>199</v>
      </c>
      <c r="BM237" s="18" t="s">
        <v>597</v>
      </c>
    </row>
    <row r="238" spans="2:65" s="1" customFormat="1" ht="25.5" customHeight="1">
      <c r="B238" s="137"/>
      <c r="C238" s="138" t="s">
        <v>546</v>
      </c>
      <c r="D238" s="138" t="s">
        <v>137</v>
      </c>
      <c r="E238" s="139" t="s">
        <v>599</v>
      </c>
      <c r="F238" s="192" t="s">
        <v>600</v>
      </c>
      <c r="G238" s="192"/>
      <c r="H238" s="192"/>
      <c r="I238" s="192"/>
      <c r="J238" s="140" t="s">
        <v>147</v>
      </c>
      <c r="K238" s="141">
        <v>4</v>
      </c>
      <c r="L238" s="193"/>
      <c r="M238" s="193"/>
      <c r="N238" s="193">
        <f t="shared" si="50"/>
        <v>0</v>
      </c>
      <c r="O238" s="193"/>
      <c r="P238" s="193"/>
      <c r="Q238" s="193"/>
      <c r="R238" s="142"/>
      <c r="T238" s="143" t="s">
        <v>5</v>
      </c>
      <c r="U238" s="40" t="s">
        <v>36</v>
      </c>
      <c r="V238" s="144">
        <v>5.6000000000000001E-2</v>
      </c>
      <c r="W238" s="144">
        <f t="shared" si="51"/>
        <v>0.224</v>
      </c>
      <c r="X238" s="144">
        <v>0</v>
      </c>
      <c r="Y238" s="144">
        <f t="shared" si="52"/>
        <v>0</v>
      </c>
      <c r="Z238" s="144">
        <v>2.8500000000000001E-3</v>
      </c>
      <c r="AA238" s="145">
        <f t="shared" si="53"/>
        <v>1.14E-2</v>
      </c>
      <c r="AR238" s="18" t="s">
        <v>199</v>
      </c>
      <c r="AT238" s="18" t="s">
        <v>137</v>
      </c>
      <c r="AU238" s="18" t="s">
        <v>78</v>
      </c>
      <c r="AY238" s="18" t="s">
        <v>136</v>
      </c>
      <c r="BE238" s="146">
        <f t="shared" si="54"/>
        <v>0</v>
      </c>
      <c r="BF238" s="146">
        <f t="shared" si="55"/>
        <v>0</v>
      </c>
      <c r="BG238" s="146">
        <f t="shared" si="56"/>
        <v>0</v>
      </c>
      <c r="BH238" s="146">
        <f t="shared" si="57"/>
        <v>0</v>
      </c>
      <c r="BI238" s="146">
        <f t="shared" si="58"/>
        <v>0</v>
      </c>
      <c r="BJ238" s="18" t="s">
        <v>78</v>
      </c>
      <c r="BK238" s="146">
        <f t="shared" si="59"/>
        <v>0</v>
      </c>
      <c r="BL238" s="18" t="s">
        <v>199</v>
      </c>
      <c r="BM238" s="18" t="s">
        <v>601</v>
      </c>
    </row>
    <row r="239" spans="2:65" s="1" customFormat="1" ht="25.5" customHeight="1">
      <c r="B239" s="137"/>
      <c r="C239" s="138" t="s">
        <v>550</v>
      </c>
      <c r="D239" s="138" t="s">
        <v>137</v>
      </c>
      <c r="E239" s="139" t="s">
        <v>603</v>
      </c>
      <c r="F239" s="192" t="s">
        <v>604</v>
      </c>
      <c r="G239" s="192"/>
      <c r="H239" s="192"/>
      <c r="I239" s="192"/>
      <c r="J239" s="140" t="s">
        <v>222</v>
      </c>
      <c r="K239" s="141">
        <v>1.4999999999999999E-2</v>
      </c>
      <c r="L239" s="193"/>
      <c r="M239" s="193"/>
      <c r="N239" s="193">
        <f t="shared" si="50"/>
        <v>0</v>
      </c>
      <c r="O239" s="193"/>
      <c r="P239" s="193"/>
      <c r="Q239" s="193"/>
      <c r="R239" s="142"/>
      <c r="T239" s="143" t="s">
        <v>5</v>
      </c>
      <c r="U239" s="40" t="s">
        <v>36</v>
      </c>
      <c r="V239" s="144">
        <v>4.5590000000000002</v>
      </c>
      <c r="W239" s="144">
        <f t="shared" si="51"/>
        <v>6.8385000000000001E-2</v>
      </c>
      <c r="X239" s="144">
        <v>0</v>
      </c>
      <c r="Y239" s="144">
        <f t="shared" si="52"/>
        <v>0</v>
      </c>
      <c r="Z239" s="144">
        <v>0</v>
      </c>
      <c r="AA239" s="145">
        <f t="shared" si="53"/>
        <v>0</v>
      </c>
      <c r="AR239" s="18" t="s">
        <v>199</v>
      </c>
      <c r="AT239" s="18" t="s">
        <v>137</v>
      </c>
      <c r="AU239" s="18" t="s">
        <v>78</v>
      </c>
      <c r="AY239" s="18" t="s">
        <v>136</v>
      </c>
      <c r="BE239" s="146">
        <f t="shared" si="54"/>
        <v>0</v>
      </c>
      <c r="BF239" s="146">
        <f t="shared" si="55"/>
        <v>0</v>
      </c>
      <c r="BG239" s="146">
        <f t="shared" si="56"/>
        <v>0</v>
      </c>
      <c r="BH239" s="146">
        <f t="shared" si="57"/>
        <v>0</v>
      </c>
      <c r="BI239" s="146">
        <f t="shared" si="58"/>
        <v>0</v>
      </c>
      <c r="BJ239" s="18" t="s">
        <v>78</v>
      </c>
      <c r="BK239" s="146">
        <f t="shared" si="59"/>
        <v>0</v>
      </c>
      <c r="BL239" s="18" t="s">
        <v>199</v>
      </c>
      <c r="BM239" s="18" t="s">
        <v>721</v>
      </c>
    </row>
    <row r="240" spans="2:65" s="9" customFormat="1" ht="37.35" customHeight="1">
      <c r="B240" s="126"/>
      <c r="C240" s="127"/>
      <c r="D240" s="128" t="s">
        <v>118</v>
      </c>
      <c r="E240" s="128"/>
      <c r="F240" s="128"/>
      <c r="G240" s="128"/>
      <c r="H240" s="128"/>
      <c r="I240" s="128"/>
      <c r="J240" s="128"/>
      <c r="K240" s="128"/>
      <c r="L240" s="128"/>
      <c r="M240" s="128"/>
      <c r="N240" s="202">
        <f>BK240</f>
        <v>0</v>
      </c>
      <c r="O240" s="203"/>
      <c r="P240" s="203"/>
      <c r="Q240" s="203"/>
      <c r="R240" s="129"/>
      <c r="T240" s="130"/>
      <c r="U240" s="127"/>
      <c r="V240" s="127"/>
      <c r="W240" s="131">
        <f>W241</f>
        <v>0.89999999999999991</v>
      </c>
      <c r="X240" s="127"/>
      <c r="Y240" s="131">
        <f>Y241</f>
        <v>0</v>
      </c>
      <c r="Z240" s="127"/>
      <c r="AA240" s="132">
        <f>AA241</f>
        <v>0</v>
      </c>
      <c r="AR240" s="133" t="s">
        <v>81</v>
      </c>
      <c r="AT240" s="134" t="s">
        <v>68</v>
      </c>
      <c r="AU240" s="134" t="s">
        <v>69</v>
      </c>
      <c r="AY240" s="133" t="s">
        <v>136</v>
      </c>
      <c r="BK240" s="135">
        <f>BK241</f>
        <v>0</v>
      </c>
    </row>
    <row r="241" spans="2:65" s="9" customFormat="1" ht="19.899999999999999" customHeight="1">
      <c r="B241" s="126"/>
      <c r="C241" s="127"/>
      <c r="D241" s="136" t="s">
        <v>119</v>
      </c>
      <c r="E241" s="136"/>
      <c r="F241" s="136"/>
      <c r="G241" s="136"/>
      <c r="H241" s="136"/>
      <c r="I241" s="136"/>
      <c r="J241" s="136"/>
      <c r="K241" s="136"/>
      <c r="L241" s="136"/>
      <c r="M241" s="136"/>
      <c r="N241" s="198">
        <f>BK241</f>
        <v>0</v>
      </c>
      <c r="O241" s="199"/>
      <c r="P241" s="199"/>
      <c r="Q241" s="199"/>
      <c r="R241" s="129"/>
      <c r="T241" s="130"/>
      <c r="U241" s="127"/>
      <c r="V241" s="127"/>
      <c r="W241" s="131">
        <f>W242</f>
        <v>0.89999999999999991</v>
      </c>
      <c r="X241" s="127"/>
      <c r="Y241" s="131">
        <f>Y242</f>
        <v>0</v>
      </c>
      <c r="Z241" s="127"/>
      <c r="AA241" s="132">
        <f>AA242</f>
        <v>0</v>
      </c>
      <c r="AR241" s="133" t="s">
        <v>81</v>
      </c>
      <c r="AT241" s="134" t="s">
        <v>68</v>
      </c>
      <c r="AU241" s="134" t="s">
        <v>75</v>
      </c>
      <c r="AY241" s="133" t="s">
        <v>136</v>
      </c>
      <c r="BK241" s="135">
        <f>BK242</f>
        <v>0</v>
      </c>
    </row>
    <row r="242" spans="2:65" s="1" customFormat="1" ht="25.5" customHeight="1">
      <c r="B242" s="137"/>
      <c r="C242" s="138" t="s">
        <v>554</v>
      </c>
      <c r="D242" s="138" t="s">
        <v>137</v>
      </c>
      <c r="E242" s="139" t="s">
        <v>607</v>
      </c>
      <c r="F242" s="192" t="s">
        <v>608</v>
      </c>
      <c r="G242" s="192"/>
      <c r="H242" s="192"/>
      <c r="I242" s="192"/>
      <c r="J242" s="140" t="s">
        <v>147</v>
      </c>
      <c r="K242" s="141">
        <v>12</v>
      </c>
      <c r="L242" s="193"/>
      <c r="M242" s="193"/>
      <c r="N242" s="193">
        <f>ROUND(L242*K242,2)</f>
        <v>0</v>
      </c>
      <c r="O242" s="193"/>
      <c r="P242" s="193"/>
      <c r="Q242" s="193"/>
      <c r="R242" s="142"/>
      <c r="T242" s="143" t="s">
        <v>5</v>
      </c>
      <c r="U242" s="40" t="s">
        <v>36</v>
      </c>
      <c r="V242" s="144">
        <v>7.4999999999999997E-2</v>
      </c>
      <c r="W242" s="144">
        <f>V242*K242</f>
        <v>0.89999999999999991</v>
      </c>
      <c r="X242" s="144">
        <v>0</v>
      </c>
      <c r="Y242" s="144">
        <f>X242*K242</f>
        <v>0</v>
      </c>
      <c r="Z242" s="144">
        <v>0</v>
      </c>
      <c r="AA242" s="145">
        <f>Z242*K242</f>
        <v>0</v>
      </c>
      <c r="AR242" s="18" t="s">
        <v>395</v>
      </c>
      <c r="AT242" s="18" t="s">
        <v>137</v>
      </c>
      <c r="AU242" s="18" t="s">
        <v>78</v>
      </c>
      <c r="AY242" s="18" t="s">
        <v>136</v>
      </c>
      <c r="BE242" s="146">
        <f>IF(U242="základná",N242,0)</f>
        <v>0</v>
      </c>
      <c r="BF242" s="146">
        <f>IF(U242="znížená",N242,0)</f>
        <v>0</v>
      </c>
      <c r="BG242" s="146">
        <f>IF(U242="zákl. prenesená",N242,0)</f>
        <v>0</v>
      </c>
      <c r="BH242" s="146">
        <f>IF(U242="zníž. prenesená",N242,0)</f>
        <v>0</v>
      </c>
      <c r="BI242" s="146">
        <f>IF(U242="nulová",N242,0)</f>
        <v>0</v>
      </c>
      <c r="BJ242" s="18" t="s">
        <v>78</v>
      </c>
      <c r="BK242" s="146">
        <f>ROUND(L242*K242,2)</f>
        <v>0</v>
      </c>
      <c r="BL242" s="18" t="s">
        <v>395</v>
      </c>
      <c r="BM242" s="18" t="s">
        <v>609</v>
      </c>
    </row>
    <row r="243" spans="2:65" s="9" customFormat="1" ht="37.35" customHeight="1">
      <c r="B243" s="126"/>
      <c r="C243" s="127"/>
      <c r="D243" s="128" t="s">
        <v>120</v>
      </c>
      <c r="E243" s="128"/>
      <c r="F243" s="128"/>
      <c r="G243" s="128"/>
      <c r="H243" s="128"/>
      <c r="I243" s="128"/>
      <c r="J243" s="128"/>
      <c r="K243" s="128"/>
      <c r="L243" s="128"/>
      <c r="M243" s="128"/>
      <c r="N243" s="204">
        <f>BK243</f>
        <v>0</v>
      </c>
      <c r="O243" s="205"/>
      <c r="P243" s="205"/>
      <c r="Q243" s="205"/>
      <c r="R243" s="129"/>
      <c r="T243" s="130"/>
      <c r="U243" s="127"/>
      <c r="V243" s="127"/>
      <c r="W243" s="131">
        <f>W244</f>
        <v>0</v>
      </c>
      <c r="X243" s="127"/>
      <c r="Y243" s="131">
        <f>Y244</f>
        <v>0</v>
      </c>
      <c r="Z243" s="127"/>
      <c r="AA243" s="132">
        <f>AA244</f>
        <v>0</v>
      </c>
      <c r="AR243" s="133" t="s">
        <v>152</v>
      </c>
      <c r="AT243" s="134" t="s">
        <v>68</v>
      </c>
      <c r="AU243" s="134" t="s">
        <v>69</v>
      </c>
      <c r="AY243" s="133" t="s">
        <v>136</v>
      </c>
      <c r="BK243" s="135">
        <f>BK244</f>
        <v>0</v>
      </c>
    </row>
    <row r="244" spans="2:65" s="1" customFormat="1" ht="16.5" customHeight="1">
      <c r="B244" s="137"/>
      <c r="C244" s="138" t="s">
        <v>558</v>
      </c>
      <c r="D244" s="138" t="s">
        <v>137</v>
      </c>
      <c r="E244" s="139" t="s">
        <v>611</v>
      </c>
      <c r="F244" s="192" t="s">
        <v>612</v>
      </c>
      <c r="G244" s="192"/>
      <c r="H244" s="192"/>
      <c r="I244" s="192"/>
      <c r="J244" s="140" t="s">
        <v>284</v>
      </c>
      <c r="K244" s="141">
        <v>1</v>
      </c>
      <c r="L244" s="193"/>
      <c r="M244" s="193"/>
      <c r="N244" s="193">
        <f>ROUND(L244*K244,2)</f>
        <v>0</v>
      </c>
      <c r="O244" s="193"/>
      <c r="P244" s="193"/>
      <c r="Q244" s="193"/>
      <c r="R244" s="142"/>
      <c r="T244" s="143" t="s">
        <v>5</v>
      </c>
      <c r="U244" s="151" t="s">
        <v>36</v>
      </c>
      <c r="V244" s="152">
        <v>0</v>
      </c>
      <c r="W244" s="152">
        <f>V244*K244</f>
        <v>0</v>
      </c>
      <c r="X244" s="152">
        <v>0</v>
      </c>
      <c r="Y244" s="152">
        <f>X244*K244</f>
        <v>0</v>
      </c>
      <c r="Z244" s="152">
        <v>0</v>
      </c>
      <c r="AA244" s="153">
        <f>Z244*K244</f>
        <v>0</v>
      </c>
      <c r="AR244" s="18" t="s">
        <v>613</v>
      </c>
      <c r="AT244" s="18" t="s">
        <v>137</v>
      </c>
      <c r="AU244" s="18" t="s">
        <v>75</v>
      </c>
      <c r="AY244" s="18" t="s">
        <v>136</v>
      </c>
      <c r="BE244" s="146">
        <f>IF(U244="základná",N244,0)</f>
        <v>0</v>
      </c>
      <c r="BF244" s="146">
        <f>IF(U244="znížená",N244,0)</f>
        <v>0</v>
      </c>
      <c r="BG244" s="146">
        <f>IF(U244="zákl. prenesená",N244,0)</f>
        <v>0</v>
      </c>
      <c r="BH244" s="146">
        <f>IF(U244="zníž. prenesená",N244,0)</f>
        <v>0</v>
      </c>
      <c r="BI244" s="146">
        <f>IF(U244="nulová",N244,0)</f>
        <v>0</v>
      </c>
      <c r="BJ244" s="18" t="s">
        <v>78</v>
      </c>
      <c r="BK244" s="146">
        <f>ROUND(L244*K244,2)</f>
        <v>0</v>
      </c>
      <c r="BL244" s="18" t="s">
        <v>613</v>
      </c>
      <c r="BM244" s="18" t="s">
        <v>614</v>
      </c>
    </row>
    <row r="245" spans="2:65" s="1" customFormat="1" ht="6.95" customHeight="1">
      <c r="B245" s="55"/>
      <c r="C245" s="56"/>
      <c r="D245" s="56"/>
      <c r="E245" s="56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7"/>
    </row>
  </sheetData>
  <mergeCells count="396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5:Q105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4:I214"/>
    <mergeCell ref="L214:M214"/>
    <mergeCell ref="N214:Q214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7:I237"/>
    <mergeCell ref="L237:M237"/>
    <mergeCell ref="N237:Q237"/>
    <mergeCell ref="F238:I238"/>
    <mergeCell ref="L238:M238"/>
    <mergeCell ref="N238:Q238"/>
    <mergeCell ref="F239:I239"/>
    <mergeCell ref="L239:M239"/>
    <mergeCell ref="N239:Q239"/>
    <mergeCell ref="H1:K1"/>
    <mergeCell ref="S2:AC2"/>
    <mergeCell ref="F242:I242"/>
    <mergeCell ref="L242:M242"/>
    <mergeCell ref="N242:Q242"/>
    <mergeCell ref="F244:I244"/>
    <mergeCell ref="L244:M244"/>
    <mergeCell ref="N244:Q244"/>
    <mergeCell ref="N124:Q124"/>
    <mergeCell ref="N125:Q125"/>
    <mergeCell ref="N126:Q126"/>
    <mergeCell ref="N172:Q172"/>
    <mergeCell ref="N177:Q177"/>
    <mergeCell ref="N181:Q181"/>
    <mergeCell ref="N189:Q189"/>
    <mergeCell ref="N201:Q201"/>
    <mergeCell ref="N213:Q213"/>
    <mergeCell ref="N215:Q215"/>
    <mergeCell ref="N216:Q216"/>
    <mergeCell ref="N224:Q224"/>
    <mergeCell ref="N230:Q230"/>
    <mergeCell ref="N240:Q240"/>
    <mergeCell ref="N241:Q241"/>
    <mergeCell ref="N243:Q243"/>
  </mergeCells>
  <hyperlinks>
    <hyperlink ref="F1:G1" location="C2" display="1) Krycí list rozpočtu"/>
    <hyperlink ref="H1:K1" location="C86" display="2) Rekapitulácia rozpočtu"/>
    <hyperlink ref="L1" location="C123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6"/>
  <sheetViews>
    <sheetView showGridLines="0" tabSelected="1" workbookViewId="0">
      <pane ySplit="1" topLeftCell="A79" activePane="bottomLeft" state="frozen"/>
      <selection pane="bottomLeft" activeCell="E21" sqref="E2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1"/>
      <c r="B1" s="11"/>
      <c r="C1" s="11"/>
      <c r="D1" s="12" t="s">
        <v>1</v>
      </c>
      <c r="E1" s="11"/>
      <c r="F1" s="13" t="s">
        <v>91</v>
      </c>
      <c r="G1" s="13"/>
      <c r="H1" s="191" t="s">
        <v>92</v>
      </c>
      <c r="I1" s="191"/>
      <c r="J1" s="191"/>
      <c r="K1" s="191"/>
      <c r="L1" s="13" t="s">
        <v>93</v>
      </c>
      <c r="M1" s="11"/>
      <c r="N1" s="11"/>
      <c r="O1" s="12" t="s">
        <v>94</v>
      </c>
      <c r="P1" s="11"/>
      <c r="Q1" s="11"/>
      <c r="R1" s="11"/>
      <c r="S1" s="13" t="s">
        <v>95</v>
      </c>
      <c r="T1" s="13"/>
      <c r="U1" s="101"/>
      <c r="V1" s="101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86" t="s">
        <v>7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S2" s="154" t="s">
        <v>8</v>
      </c>
      <c r="T2" s="155"/>
      <c r="U2" s="155"/>
      <c r="V2" s="155"/>
      <c r="W2" s="155"/>
      <c r="X2" s="155"/>
      <c r="Y2" s="155"/>
      <c r="Z2" s="155"/>
      <c r="AA2" s="155"/>
      <c r="AB2" s="155"/>
      <c r="AC2" s="155"/>
      <c r="AT2" s="18" t="s">
        <v>86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69</v>
      </c>
    </row>
    <row r="4" spans="1:66" ht="36.950000000000003" customHeight="1">
      <c r="B4" s="22"/>
      <c r="C4" s="179" t="s">
        <v>96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23"/>
      <c r="T4" s="17" t="s">
        <v>11</v>
      </c>
      <c r="AT4" s="18" t="s">
        <v>6</v>
      </c>
    </row>
    <row r="5" spans="1:66" ht="6.95" customHeight="1">
      <c r="B5" s="22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3"/>
    </row>
    <row r="6" spans="1:66" ht="25.35" customHeight="1">
      <c r="B6" s="22"/>
      <c r="C6" s="24"/>
      <c r="D6" s="28" t="s">
        <v>14</v>
      </c>
      <c r="E6" s="24"/>
      <c r="F6" s="209" t="str">
        <f>'Rekapitulácia stavby'!K6</f>
        <v>Vodozádržné opatrenia v obci Močenok</v>
      </c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4"/>
      <c r="R6" s="23"/>
    </row>
    <row r="7" spans="1:66" s="1" customFormat="1" ht="32.85" customHeight="1">
      <c r="B7" s="31"/>
      <c r="C7" s="32"/>
      <c r="D7" s="27" t="s">
        <v>97</v>
      </c>
      <c r="E7" s="32"/>
      <c r="F7" s="189" t="s">
        <v>85</v>
      </c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32"/>
      <c r="R7" s="33"/>
    </row>
    <row r="8" spans="1:66" s="1" customFormat="1" ht="14.45" customHeight="1">
      <c r="B8" s="31"/>
      <c r="C8" s="32"/>
      <c r="D8" s="28" t="s">
        <v>16</v>
      </c>
      <c r="E8" s="32"/>
      <c r="F8" s="26" t="s">
        <v>5</v>
      </c>
      <c r="G8" s="32"/>
      <c r="H8" s="32"/>
      <c r="I8" s="32"/>
      <c r="J8" s="32"/>
      <c r="K8" s="32"/>
      <c r="L8" s="32"/>
      <c r="M8" s="28" t="s">
        <v>17</v>
      </c>
      <c r="N8" s="32"/>
      <c r="O8" s="26" t="s">
        <v>5</v>
      </c>
      <c r="P8" s="32"/>
      <c r="Q8" s="32"/>
      <c r="R8" s="33"/>
    </row>
    <row r="9" spans="1:66" s="1" customFormat="1" ht="14.45" customHeight="1">
      <c r="B9" s="31"/>
      <c r="C9" s="32"/>
      <c r="D9" s="28" t="s">
        <v>18</v>
      </c>
      <c r="E9" s="32"/>
      <c r="F9" s="26" t="s">
        <v>19</v>
      </c>
      <c r="G9" s="32"/>
      <c r="H9" s="32"/>
      <c r="I9" s="32"/>
      <c r="J9" s="32"/>
      <c r="K9" s="32"/>
      <c r="L9" s="32"/>
      <c r="M9" s="28" t="s">
        <v>20</v>
      </c>
      <c r="N9" s="32"/>
      <c r="O9" s="211"/>
      <c r="P9" s="211"/>
      <c r="Q9" s="32"/>
      <c r="R9" s="33"/>
    </row>
    <row r="10" spans="1:66" s="1" customFormat="1" ht="10.9" customHeight="1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3"/>
    </row>
    <row r="11" spans="1:66" s="1" customFormat="1" ht="14.45" customHeight="1">
      <c r="B11" s="31"/>
      <c r="C11" s="32"/>
      <c r="D11" s="28" t="s">
        <v>21</v>
      </c>
      <c r="E11" s="32"/>
      <c r="F11" s="32"/>
      <c r="G11" s="32"/>
      <c r="H11" s="32"/>
      <c r="I11" s="32"/>
      <c r="J11" s="32"/>
      <c r="K11" s="32"/>
      <c r="L11" s="32"/>
      <c r="M11" s="28" t="s">
        <v>22</v>
      </c>
      <c r="N11" s="32"/>
      <c r="O11" s="188" t="s">
        <v>5</v>
      </c>
      <c r="P11" s="188"/>
      <c r="Q11" s="32"/>
      <c r="R11" s="33"/>
    </row>
    <row r="12" spans="1:66" s="1" customFormat="1" ht="18" customHeight="1">
      <c r="B12" s="31"/>
      <c r="C12" s="32"/>
      <c r="D12" s="32"/>
      <c r="E12" s="26" t="s">
        <v>19</v>
      </c>
      <c r="F12" s="32"/>
      <c r="G12" s="32"/>
      <c r="H12" s="32"/>
      <c r="I12" s="32"/>
      <c r="J12" s="32"/>
      <c r="K12" s="32"/>
      <c r="L12" s="32"/>
      <c r="M12" s="28" t="s">
        <v>23</v>
      </c>
      <c r="N12" s="32"/>
      <c r="O12" s="188" t="s">
        <v>5</v>
      </c>
      <c r="P12" s="188"/>
      <c r="Q12" s="32"/>
      <c r="R12" s="33"/>
    </row>
    <row r="13" spans="1:66" s="1" customFormat="1" ht="6.95" customHeight="1"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</row>
    <row r="14" spans="1:66" s="1" customFormat="1" ht="14.45" customHeight="1">
      <c r="B14" s="31"/>
      <c r="C14" s="32"/>
      <c r="D14" s="28" t="s">
        <v>24</v>
      </c>
      <c r="E14" s="32"/>
      <c r="F14" s="32"/>
      <c r="G14" s="32"/>
      <c r="H14" s="32"/>
      <c r="I14" s="32"/>
      <c r="J14" s="32"/>
      <c r="K14" s="32"/>
      <c r="L14" s="32"/>
      <c r="M14" s="28" t="s">
        <v>22</v>
      </c>
      <c r="N14" s="32"/>
      <c r="O14" s="188" t="str">
        <f>IF('Rekapitulácia stavby'!AN13="","",'Rekapitulácia stavby'!AN13)</f>
        <v/>
      </c>
      <c r="P14" s="188"/>
      <c r="Q14" s="32"/>
      <c r="R14" s="33"/>
    </row>
    <row r="15" spans="1:66" s="1" customFormat="1" ht="18" customHeight="1">
      <c r="B15" s="31"/>
      <c r="C15" s="32"/>
      <c r="D15" s="32"/>
      <c r="E15" s="26" t="str">
        <f>IF('Rekapitulácia stavby'!E14="","",'Rekapitulácia stavby'!E14)</f>
        <v xml:space="preserve"> </v>
      </c>
      <c r="F15" s="32"/>
      <c r="G15" s="32"/>
      <c r="H15" s="32"/>
      <c r="I15" s="32"/>
      <c r="J15" s="32"/>
      <c r="K15" s="32"/>
      <c r="L15" s="32"/>
      <c r="M15" s="28" t="s">
        <v>23</v>
      </c>
      <c r="N15" s="32"/>
      <c r="O15" s="188" t="str">
        <f>IF('Rekapitulácia stavby'!AN14="","",'Rekapitulácia stavby'!AN14)</f>
        <v/>
      </c>
      <c r="P15" s="188"/>
      <c r="Q15" s="32"/>
      <c r="R15" s="33"/>
    </row>
    <row r="16" spans="1:66" s="1" customFormat="1" ht="6.95" customHeight="1"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3"/>
    </row>
    <row r="17" spans="2:18" s="1" customFormat="1" ht="14.45" customHeight="1">
      <c r="B17" s="31"/>
      <c r="C17" s="32"/>
      <c r="D17" s="28" t="s">
        <v>26</v>
      </c>
      <c r="E17" s="32"/>
      <c r="F17" s="32"/>
      <c r="G17" s="32"/>
      <c r="H17" s="32"/>
      <c r="I17" s="32"/>
      <c r="J17" s="32"/>
      <c r="K17" s="32"/>
      <c r="L17" s="32"/>
      <c r="M17" s="28" t="s">
        <v>22</v>
      </c>
      <c r="N17" s="32"/>
      <c r="O17" s="188" t="s">
        <v>5</v>
      </c>
      <c r="P17" s="188"/>
      <c r="Q17" s="32"/>
      <c r="R17" s="33"/>
    </row>
    <row r="18" spans="2:18" s="1" customFormat="1" ht="18" customHeight="1">
      <c r="B18" s="31"/>
      <c r="C18" s="32"/>
      <c r="D18" s="32"/>
      <c r="E18" s="26"/>
      <c r="F18" s="32"/>
      <c r="G18" s="32"/>
      <c r="H18" s="32"/>
      <c r="I18" s="32"/>
      <c r="J18" s="32"/>
      <c r="K18" s="32"/>
      <c r="L18" s="32"/>
      <c r="M18" s="28" t="s">
        <v>23</v>
      </c>
      <c r="N18" s="32"/>
      <c r="O18" s="188" t="s">
        <v>5</v>
      </c>
      <c r="P18" s="188"/>
      <c r="Q18" s="32"/>
      <c r="R18" s="33"/>
    </row>
    <row r="19" spans="2:18" s="1" customFormat="1" ht="6.95" customHeight="1"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</row>
    <row r="20" spans="2:18" s="1" customFormat="1" ht="14.45" customHeight="1">
      <c r="B20" s="31"/>
      <c r="C20" s="32"/>
      <c r="D20" s="28" t="s">
        <v>28</v>
      </c>
      <c r="E20" s="32"/>
      <c r="F20" s="32"/>
      <c r="G20" s="32"/>
      <c r="H20" s="32"/>
      <c r="I20" s="32"/>
      <c r="J20" s="32"/>
      <c r="K20" s="32"/>
      <c r="L20" s="32"/>
      <c r="M20" s="28" t="s">
        <v>22</v>
      </c>
      <c r="N20" s="32"/>
      <c r="O20" s="188" t="s">
        <v>5</v>
      </c>
      <c r="P20" s="188"/>
      <c r="Q20" s="32"/>
      <c r="R20" s="33"/>
    </row>
    <row r="21" spans="2:18" s="1" customFormat="1" ht="18" customHeight="1">
      <c r="B21" s="31"/>
      <c r="C21" s="32"/>
      <c r="D21" s="32"/>
      <c r="E21" s="26"/>
      <c r="F21" s="32"/>
      <c r="G21" s="32"/>
      <c r="H21" s="32"/>
      <c r="I21" s="32"/>
      <c r="J21" s="32"/>
      <c r="K21" s="32"/>
      <c r="L21" s="32"/>
      <c r="M21" s="28" t="s">
        <v>23</v>
      </c>
      <c r="N21" s="32"/>
      <c r="O21" s="188" t="s">
        <v>5</v>
      </c>
      <c r="P21" s="188"/>
      <c r="Q21" s="32"/>
      <c r="R21" s="33"/>
    </row>
    <row r="22" spans="2:18" s="1" customFormat="1" ht="6.95" customHeight="1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</row>
    <row r="23" spans="2:18" s="1" customFormat="1" ht="14.45" customHeight="1">
      <c r="B23" s="31"/>
      <c r="C23" s="32"/>
      <c r="D23" s="28" t="s">
        <v>29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</row>
    <row r="24" spans="2:18" s="1" customFormat="1" ht="16.5" customHeight="1">
      <c r="B24" s="31"/>
      <c r="C24" s="32"/>
      <c r="D24" s="32"/>
      <c r="E24" s="190" t="s">
        <v>5</v>
      </c>
      <c r="F24" s="190"/>
      <c r="G24" s="190"/>
      <c r="H24" s="190"/>
      <c r="I24" s="190"/>
      <c r="J24" s="190"/>
      <c r="K24" s="190"/>
      <c r="L24" s="190"/>
      <c r="M24" s="32"/>
      <c r="N24" s="32"/>
      <c r="O24" s="32"/>
      <c r="P24" s="32"/>
      <c r="Q24" s="32"/>
      <c r="R24" s="33"/>
    </row>
    <row r="25" spans="2:18" s="1" customFormat="1" ht="6.95" customHeight="1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</row>
    <row r="26" spans="2:18" s="1" customFormat="1" ht="6.95" customHeight="1">
      <c r="B26" s="31"/>
      <c r="C26" s="32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32"/>
      <c r="R26" s="33"/>
    </row>
    <row r="27" spans="2:18" s="1" customFormat="1" ht="14.45" customHeight="1">
      <c r="B27" s="31"/>
      <c r="C27" s="32"/>
      <c r="D27" s="102" t="s">
        <v>98</v>
      </c>
      <c r="E27" s="32"/>
      <c r="F27" s="32"/>
      <c r="G27" s="32"/>
      <c r="H27" s="32"/>
      <c r="I27" s="32"/>
      <c r="J27" s="32"/>
      <c r="K27" s="32"/>
      <c r="L27" s="32"/>
      <c r="M27" s="165">
        <f>N88</f>
        <v>0</v>
      </c>
      <c r="N27" s="165"/>
      <c r="O27" s="165"/>
      <c r="P27" s="165"/>
      <c r="Q27" s="32"/>
      <c r="R27" s="33"/>
    </row>
    <row r="28" spans="2:18" s="1" customFormat="1" ht="14.45" customHeight="1">
      <c r="B28" s="31"/>
      <c r="C28" s="32"/>
      <c r="D28" s="30" t="s">
        <v>99</v>
      </c>
      <c r="E28" s="32"/>
      <c r="F28" s="32"/>
      <c r="G28" s="32"/>
      <c r="H28" s="32"/>
      <c r="I28" s="32"/>
      <c r="J28" s="32"/>
      <c r="K28" s="32"/>
      <c r="L28" s="32"/>
      <c r="M28" s="165">
        <f>N106</f>
        <v>0</v>
      </c>
      <c r="N28" s="165"/>
      <c r="O28" s="165"/>
      <c r="P28" s="165"/>
      <c r="Q28" s="32"/>
      <c r="R28" s="33"/>
    </row>
    <row r="29" spans="2:18" s="1" customFormat="1" ht="6.95" customHeight="1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</row>
    <row r="30" spans="2:18" s="1" customFormat="1" ht="25.35" customHeight="1">
      <c r="B30" s="31"/>
      <c r="C30" s="32"/>
      <c r="D30" s="103" t="s">
        <v>32</v>
      </c>
      <c r="E30" s="32"/>
      <c r="F30" s="32"/>
      <c r="G30" s="32"/>
      <c r="H30" s="32"/>
      <c r="I30" s="32"/>
      <c r="J30" s="32"/>
      <c r="K30" s="32"/>
      <c r="L30" s="32"/>
      <c r="M30" s="224">
        <f>ROUND(M27+M28,2)</f>
        <v>0</v>
      </c>
      <c r="N30" s="208"/>
      <c r="O30" s="208"/>
      <c r="P30" s="208"/>
      <c r="Q30" s="32"/>
      <c r="R30" s="33"/>
    </row>
    <row r="31" spans="2:18" s="1" customFormat="1" ht="6.95" customHeight="1">
      <c r="B31" s="31"/>
      <c r="C31" s="32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32"/>
      <c r="R31" s="33"/>
    </row>
    <row r="32" spans="2:18" s="1" customFormat="1" ht="14.45" customHeight="1">
      <c r="B32" s="31"/>
      <c r="C32" s="32"/>
      <c r="D32" s="38" t="s">
        <v>33</v>
      </c>
      <c r="E32" s="38" t="s">
        <v>34</v>
      </c>
      <c r="F32" s="39">
        <v>0.2</v>
      </c>
      <c r="G32" s="104" t="s">
        <v>35</v>
      </c>
      <c r="H32" s="221">
        <f>ROUND((SUM(BE106:BE107)+SUM(BE125:BE215)), 2)</f>
        <v>0</v>
      </c>
      <c r="I32" s="208"/>
      <c r="J32" s="208"/>
      <c r="K32" s="32"/>
      <c r="L32" s="32"/>
      <c r="M32" s="221">
        <f>ROUND(ROUND((SUM(BE106:BE107)+SUM(BE125:BE215)), 2)*F32, 2)</f>
        <v>0</v>
      </c>
      <c r="N32" s="208"/>
      <c r="O32" s="208"/>
      <c r="P32" s="208"/>
      <c r="Q32" s="32"/>
      <c r="R32" s="33"/>
    </row>
    <row r="33" spans="2:18" s="1" customFormat="1" ht="14.45" customHeight="1">
      <c r="B33" s="31"/>
      <c r="C33" s="32"/>
      <c r="D33" s="32"/>
      <c r="E33" s="38" t="s">
        <v>36</v>
      </c>
      <c r="F33" s="39">
        <v>0.2</v>
      </c>
      <c r="G33" s="104" t="s">
        <v>35</v>
      </c>
      <c r="H33" s="221">
        <f>ROUND((SUM(BF106:BF107)+SUM(BF125:BF215)), 2)</f>
        <v>0</v>
      </c>
      <c r="I33" s="208"/>
      <c r="J33" s="208"/>
      <c r="K33" s="32"/>
      <c r="L33" s="32"/>
      <c r="M33" s="221">
        <f>ROUND(ROUND((SUM(BF106:BF107)+SUM(BF125:BF215)), 2)*F33, 2)</f>
        <v>0</v>
      </c>
      <c r="N33" s="208"/>
      <c r="O33" s="208"/>
      <c r="P33" s="208"/>
      <c r="Q33" s="32"/>
      <c r="R33" s="33"/>
    </row>
    <row r="34" spans="2:18" s="1" customFormat="1" ht="14.45" hidden="1" customHeight="1">
      <c r="B34" s="31"/>
      <c r="C34" s="32"/>
      <c r="D34" s="32"/>
      <c r="E34" s="38" t="s">
        <v>37</v>
      </c>
      <c r="F34" s="39">
        <v>0.2</v>
      </c>
      <c r="G34" s="104" t="s">
        <v>35</v>
      </c>
      <c r="H34" s="221">
        <f>ROUND((SUM(BG106:BG107)+SUM(BG125:BG215)), 2)</f>
        <v>0</v>
      </c>
      <c r="I34" s="208"/>
      <c r="J34" s="208"/>
      <c r="K34" s="32"/>
      <c r="L34" s="32"/>
      <c r="M34" s="221">
        <v>0</v>
      </c>
      <c r="N34" s="208"/>
      <c r="O34" s="208"/>
      <c r="P34" s="208"/>
      <c r="Q34" s="32"/>
      <c r="R34" s="33"/>
    </row>
    <row r="35" spans="2:18" s="1" customFormat="1" ht="14.45" hidden="1" customHeight="1">
      <c r="B35" s="31"/>
      <c r="C35" s="32"/>
      <c r="D35" s="32"/>
      <c r="E35" s="38" t="s">
        <v>38</v>
      </c>
      <c r="F35" s="39">
        <v>0.2</v>
      </c>
      <c r="G35" s="104" t="s">
        <v>35</v>
      </c>
      <c r="H35" s="221">
        <f>ROUND((SUM(BH106:BH107)+SUM(BH125:BH215)), 2)</f>
        <v>0</v>
      </c>
      <c r="I35" s="208"/>
      <c r="J35" s="208"/>
      <c r="K35" s="32"/>
      <c r="L35" s="32"/>
      <c r="M35" s="221">
        <v>0</v>
      </c>
      <c r="N35" s="208"/>
      <c r="O35" s="208"/>
      <c r="P35" s="208"/>
      <c r="Q35" s="32"/>
      <c r="R35" s="33"/>
    </row>
    <row r="36" spans="2:18" s="1" customFormat="1" ht="14.45" hidden="1" customHeight="1">
      <c r="B36" s="31"/>
      <c r="C36" s="32"/>
      <c r="D36" s="32"/>
      <c r="E36" s="38" t="s">
        <v>39</v>
      </c>
      <c r="F36" s="39">
        <v>0</v>
      </c>
      <c r="G36" s="104" t="s">
        <v>35</v>
      </c>
      <c r="H36" s="221">
        <f>ROUND((SUM(BI106:BI107)+SUM(BI125:BI215)), 2)</f>
        <v>0</v>
      </c>
      <c r="I36" s="208"/>
      <c r="J36" s="208"/>
      <c r="K36" s="32"/>
      <c r="L36" s="32"/>
      <c r="M36" s="221">
        <v>0</v>
      </c>
      <c r="N36" s="208"/>
      <c r="O36" s="208"/>
      <c r="P36" s="208"/>
      <c r="Q36" s="32"/>
      <c r="R36" s="33"/>
    </row>
    <row r="37" spans="2:18" s="1" customFormat="1" ht="6.9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</row>
    <row r="38" spans="2:18" s="1" customFormat="1" ht="25.35" customHeight="1">
      <c r="B38" s="31"/>
      <c r="C38" s="100"/>
      <c r="D38" s="105" t="s">
        <v>40</v>
      </c>
      <c r="E38" s="71"/>
      <c r="F38" s="71"/>
      <c r="G38" s="106" t="s">
        <v>41</v>
      </c>
      <c r="H38" s="107" t="s">
        <v>42</v>
      </c>
      <c r="I38" s="71"/>
      <c r="J38" s="71"/>
      <c r="K38" s="71"/>
      <c r="L38" s="222">
        <f>SUM(M30:M36)</f>
        <v>0</v>
      </c>
      <c r="M38" s="222"/>
      <c r="N38" s="222"/>
      <c r="O38" s="222"/>
      <c r="P38" s="223"/>
      <c r="Q38" s="100"/>
      <c r="R38" s="33"/>
    </row>
    <row r="39" spans="2:18" s="1" customFormat="1" ht="14.45" customHeight="1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  <row r="40" spans="2:18" s="1" customFormat="1" ht="14.45" customHeight="1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</row>
    <row r="41" spans="2:18">
      <c r="B41" s="2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3"/>
    </row>
    <row r="42" spans="2:18">
      <c r="B42" s="2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3"/>
    </row>
    <row r="43" spans="2:18"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3"/>
    </row>
    <row r="44" spans="2:18">
      <c r="B44" s="2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3"/>
    </row>
    <row r="45" spans="2:18">
      <c r="B45" s="2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3"/>
    </row>
    <row r="46" spans="2:18">
      <c r="B46" s="2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3"/>
    </row>
    <row r="47" spans="2:18">
      <c r="B47" s="2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</row>
    <row r="48" spans="2:18">
      <c r="B48" s="2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3"/>
    </row>
    <row r="49" spans="2:18">
      <c r="B49" s="2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3"/>
    </row>
    <row r="50" spans="2:18" s="1" customFormat="1" ht="15">
      <c r="B50" s="31"/>
      <c r="C50" s="32"/>
      <c r="D50" s="46" t="s">
        <v>43</v>
      </c>
      <c r="E50" s="47"/>
      <c r="F50" s="47"/>
      <c r="G50" s="47"/>
      <c r="H50" s="48"/>
      <c r="I50" s="32"/>
      <c r="J50" s="46" t="s">
        <v>44</v>
      </c>
      <c r="K50" s="47"/>
      <c r="L50" s="47"/>
      <c r="M50" s="47"/>
      <c r="N50" s="47"/>
      <c r="O50" s="47"/>
      <c r="P50" s="48"/>
      <c r="Q50" s="32"/>
      <c r="R50" s="33"/>
    </row>
    <row r="51" spans="2:18">
      <c r="B51" s="22"/>
      <c r="C51" s="24"/>
      <c r="D51" s="49"/>
      <c r="E51" s="24"/>
      <c r="F51" s="24"/>
      <c r="G51" s="24"/>
      <c r="H51" s="50"/>
      <c r="I51" s="24"/>
      <c r="J51" s="49"/>
      <c r="K51" s="24"/>
      <c r="L51" s="24"/>
      <c r="M51" s="24"/>
      <c r="N51" s="24"/>
      <c r="O51" s="24"/>
      <c r="P51" s="50"/>
      <c r="Q51" s="24"/>
      <c r="R51" s="23"/>
    </row>
    <row r="52" spans="2:18">
      <c r="B52" s="22"/>
      <c r="C52" s="24"/>
      <c r="D52" s="49"/>
      <c r="E52" s="24"/>
      <c r="F52" s="24"/>
      <c r="G52" s="24"/>
      <c r="H52" s="50"/>
      <c r="I52" s="24"/>
      <c r="J52" s="49"/>
      <c r="K52" s="24"/>
      <c r="L52" s="24"/>
      <c r="M52" s="24"/>
      <c r="N52" s="24"/>
      <c r="O52" s="24"/>
      <c r="P52" s="50"/>
      <c r="Q52" s="24"/>
      <c r="R52" s="23"/>
    </row>
    <row r="53" spans="2:18">
      <c r="B53" s="22"/>
      <c r="C53" s="24"/>
      <c r="D53" s="49"/>
      <c r="E53" s="24"/>
      <c r="F53" s="24"/>
      <c r="G53" s="24"/>
      <c r="H53" s="50"/>
      <c r="I53" s="24"/>
      <c r="J53" s="49"/>
      <c r="K53" s="24"/>
      <c r="L53" s="24"/>
      <c r="M53" s="24"/>
      <c r="N53" s="24"/>
      <c r="O53" s="24"/>
      <c r="P53" s="50"/>
      <c r="Q53" s="24"/>
      <c r="R53" s="23"/>
    </row>
    <row r="54" spans="2:18">
      <c r="B54" s="22"/>
      <c r="C54" s="24"/>
      <c r="D54" s="49"/>
      <c r="E54" s="24"/>
      <c r="F54" s="24"/>
      <c r="G54" s="24"/>
      <c r="H54" s="50"/>
      <c r="I54" s="24"/>
      <c r="J54" s="49"/>
      <c r="K54" s="24"/>
      <c r="L54" s="24"/>
      <c r="M54" s="24"/>
      <c r="N54" s="24"/>
      <c r="O54" s="24"/>
      <c r="P54" s="50"/>
      <c r="Q54" s="24"/>
      <c r="R54" s="23"/>
    </row>
    <row r="55" spans="2:18">
      <c r="B55" s="22"/>
      <c r="C55" s="24"/>
      <c r="D55" s="49"/>
      <c r="E55" s="24"/>
      <c r="F55" s="24"/>
      <c r="G55" s="24"/>
      <c r="H55" s="50"/>
      <c r="I55" s="24"/>
      <c r="J55" s="49"/>
      <c r="K55" s="24"/>
      <c r="L55" s="24"/>
      <c r="M55" s="24"/>
      <c r="N55" s="24"/>
      <c r="O55" s="24"/>
      <c r="P55" s="50"/>
      <c r="Q55" s="24"/>
      <c r="R55" s="23"/>
    </row>
    <row r="56" spans="2:18">
      <c r="B56" s="22"/>
      <c r="C56" s="24"/>
      <c r="D56" s="49"/>
      <c r="E56" s="24"/>
      <c r="F56" s="24"/>
      <c r="G56" s="24"/>
      <c r="H56" s="50"/>
      <c r="I56" s="24"/>
      <c r="J56" s="49"/>
      <c r="K56" s="24"/>
      <c r="L56" s="24"/>
      <c r="M56" s="24"/>
      <c r="N56" s="24"/>
      <c r="O56" s="24"/>
      <c r="P56" s="50"/>
      <c r="Q56" s="24"/>
      <c r="R56" s="23"/>
    </row>
    <row r="57" spans="2:18">
      <c r="B57" s="22"/>
      <c r="C57" s="24"/>
      <c r="D57" s="49"/>
      <c r="E57" s="24"/>
      <c r="F57" s="24"/>
      <c r="G57" s="24"/>
      <c r="H57" s="50"/>
      <c r="I57" s="24"/>
      <c r="J57" s="49"/>
      <c r="K57" s="24"/>
      <c r="L57" s="24"/>
      <c r="M57" s="24"/>
      <c r="N57" s="24"/>
      <c r="O57" s="24"/>
      <c r="P57" s="50"/>
      <c r="Q57" s="24"/>
      <c r="R57" s="23"/>
    </row>
    <row r="58" spans="2:18">
      <c r="B58" s="22"/>
      <c r="C58" s="24"/>
      <c r="D58" s="49"/>
      <c r="E58" s="24"/>
      <c r="F58" s="24"/>
      <c r="G58" s="24"/>
      <c r="H58" s="50"/>
      <c r="I58" s="24"/>
      <c r="J58" s="49"/>
      <c r="K58" s="24"/>
      <c r="L58" s="24"/>
      <c r="M58" s="24"/>
      <c r="N58" s="24"/>
      <c r="O58" s="24"/>
      <c r="P58" s="50"/>
      <c r="Q58" s="24"/>
      <c r="R58" s="23"/>
    </row>
    <row r="59" spans="2:18" s="1" customFormat="1" ht="15">
      <c r="B59" s="31"/>
      <c r="C59" s="32"/>
      <c r="D59" s="51" t="s">
        <v>45</v>
      </c>
      <c r="E59" s="52"/>
      <c r="F59" s="52"/>
      <c r="G59" s="53" t="s">
        <v>46</v>
      </c>
      <c r="H59" s="54"/>
      <c r="I59" s="32"/>
      <c r="J59" s="51" t="s">
        <v>45</v>
      </c>
      <c r="K59" s="52"/>
      <c r="L59" s="52"/>
      <c r="M59" s="52"/>
      <c r="N59" s="53" t="s">
        <v>46</v>
      </c>
      <c r="O59" s="52"/>
      <c r="P59" s="54"/>
      <c r="Q59" s="32"/>
      <c r="R59" s="33"/>
    </row>
    <row r="60" spans="2:18">
      <c r="B60" s="2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3"/>
    </row>
    <row r="61" spans="2:18" s="1" customFormat="1" ht="15">
      <c r="B61" s="31"/>
      <c r="C61" s="32"/>
      <c r="D61" s="46" t="s">
        <v>47</v>
      </c>
      <c r="E61" s="47"/>
      <c r="F61" s="47"/>
      <c r="G61" s="47"/>
      <c r="H61" s="48"/>
      <c r="I61" s="32"/>
      <c r="J61" s="46" t="s">
        <v>48</v>
      </c>
      <c r="K61" s="47"/>
      <c r="L61" s="47"/>
      <c r="M61" s="47"/>
      <c r="N61" s="47"/>
      <c r="O61" s="47"/>
      <c r="P61" s="48"/>
      <c r="Q61" s="32"/>
      <c r="R61" s="33"/>
    </row>
    <row r="62" spans="2:18">
      <c r="B62" s="22"/>
      <c r="C62" s="24"/>
      <c r="D62" s="49"/>
      <c r="E62" s="24"/>
      <c r="F62" s="24"/>
      <c r="G62" s="24"/>
      <c r="H62" s="50"/>
      <c r="I62" s="24"/>
      <c r="J62" s="49"/>
      <c r="K62" s="24"/>
      <c r="L62" s="24"/>
      <c r="M62" s="24"/>
      <c r="N62" s="24"/>
      <c r="O62" s="24"/>
      <c r="P62" s="50"/>
      <c r="Q62" s="24"/>
      <c r="R62" s="23"/>
    </row>
    <row r="63" spans="2:18">
      <c r="B63" s="22"/>
      <c r="C63" s="24"/>
      <c r="D63" s="49"/>
      <c r="E63" s="24"/>
      <c r="F63" s="24"/>
      <c r="G63" s="24"/>
      <c r="H63" s="50"/>
      <c r="I63" s="24"/>
      <c r="J63" s="49"/>
      <c r="K63" s="24"/>
      <c r="L63" s="24"/>
      <c r="M63" s="24"/>
      <c r="N63" s="24"/>
      <c r="O63" s="24"/>
      <c r="P63" s="50"/>
      <c r="Q63" s="24"/>
      <c r="R63" s="23"/>
    </row>
    <row r="64" spans="2:18">
      <c r="B64" s="22"/>
      <c r="C64" s="24"/>
      <c r="D64" s="49"/>
      <c r="E64" s="24"/>
      <c r="F64" s="24"/>
      <c r="G64" s="24"/>
      <c r="H64" s="50"/>
      <c r="I64" s="24"/>
      <c r="J64" s="49"/>
      <c r="K64" s="24"/>
      <c r="L64" s="24"/>
      <c r="M64" s="24"/>
      <c r="N64" s="24"/>
      <c r="O64" s="24"/>
      <c r="P64" s="50"/>
      <c r="Q64" s="24"/>
      <c r="R64" s="23"/>
    </row>
    <row r="65" spans="2:18">
      <c r="B65" s="22"/>
      <c r="C65" s="24"/>
      <c r="D65" s="49"/>
      <c r="E65" s="24"/>
      <c r="F65" s="24"/>
      <c r="G65" s="24"/>
      <c r="H65" s="50"/>
      <c r="I65" s="24"/>
      <c r="J65" s="49"/>
      <c r="K65" s="24"/>
      <c r="L65" s="24"/>
      <c r="M65" s="24"/>
      <c r="N65" s="24"/>
      <c r="O65" s="24"/>
      <c r="P65" s="50"/>
      <c r="Q65" s="24"/>
      <c r="R65" s="23"/>
    </row>
    <row r="66" spans="2:18">
      <c r="B66" s="22"/>
      <c r="C66" s="24"/>
      <c r="D66" s="49"/>
      <c r="E66" s="24"/>
      <c r="F66" s="24"/>
      <c r="G66" s="24"/>
      <c r="H66" s="50"/>
      <c r="I66" s="24"/>
      <c r="J66" s="49"/>
      <c r="K66" s="24"/>
      <c r="L66" s="24"/>
      <c r="M66" s="24"/>
      <c r="N66" s="24"/>
      <c r="O66" s="24"/>
      <c r="P66" s="50"/>
      <c r="Q66" s="24"/>
      <c r="R66" s="23"/>
    </row>
    <row r="67" spans="2:18">
      <c r="B67" s="22"/>
      <c r="C67" s="24"/>
      <c r="D67" s="49"/>
      <c r="E67" s="24"/>
      <c r="F67" s="24"/>
      <c r="G67" s="24"/>
      <c r="H67" s="50"/>
      <c r="I67" s="24"/>
      <c r="J67" s="49"/>
      <c r="K67" s="24"/>
      <c r="L67" s="24"/>
      <c r="M67" s="24"/>
      <c r="N67" s="24"/>
      <c r="O67" s="24"/>
      <c r="P67" s="50"/>
      <c r="Q67" s="24"/>
      <c r="R67" s="23"/>
    </row>
    <row r="68" spans="2:18">
      <c r="B68" s="22"/>
      <c r="C68" s="24"/>
      <c r="D68" s="49"/>
      <c r="E68" s="24"/>
      <c r="F68" s="24"/>
      <c r="G68" s="24"/>
      <c r="H68" s="50"/>
      <c r="I68" s="24"/>
      <c r="J68" s="49"/>
      <c r="K68" s="24"/>
      <c r="L68" s="24"/>
      <c r="M68" s="24"/>
      <c r="N68" s="24"/>
      <c r="O68" s="24"/>
      <c r="P68" s="50"/>
      <c r="Q68" s="24"/>
      <c r="R68" s="23"/>
    </row>
    <row r="69" spans="2:18">
      <c r="B69" s="22"/>
      <c r="C69" s="24"/>
      <c r="D69" s="49"/>
      <c r="E69" s="24"/>
      <c r="F69" s="24"/>
      <c r="G69" s="24"/>
      <c r="H69" s="50"/>
      <c r="I69" s="24"/>
      <c r="J69" s="49"/>
      <c r="K69" s="24"/>
      <c r="L69" s="24"/>
      <c r="M69" s="24"/>
      <c r="N69" s="24"/>
      <c r="O69" s="24"/>
      <c r="P69" s="50"/>
      <c r="Q69" s="24"/>
      <c r="R69" s="23"/>
    </row>
    <row r="70" spans="2:18" s="1" customFormat="1" ht="15">
      <c r="B70" s="31"/>
      <c r="C70" s="32"/>
      <c r="D70" s="51" t="s">
        <v>45</v>
      </c>
      <c r="E70" s="52"/>
      <c r="F70" s="52"/>
      <c r="G70" s="53" t="s">
        <v>46</v>
      </c>
      <c r="H70" s="54"/>
      <c r="I70" s="32"/>
      <c r="J70" s="51" t="s">
        <v>45</v>
      </c>
      <c r="K70" s="52"/>
      <c r="L70" s="52"/>
      <c r="M70" s="52"/>
      <c r="N70" s="53" t="s">
        <v>46</v>
      </c>
      <c r="O70" s="52"/>
      <c r="P70" s="54"/>
      <c r="Q70" s="32"/>
      <c r="R70" s="33"/>
    </row>
    <row r="71" spans="2:18" s="1" customFormat="1" ht="14.45" customHeight="1"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</row>
    <row r="75" spans="2:18" s="1" customFormat="1" ht="6.95" customHeight="1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0"/>
    </row>
    <row r="76" spans="2:18" s="1" customFormat="1" ht="36.950000000000003" customHeight="1">
      <c r="B76" s="31"/>
      <c r="C76" s="179" t="s">
        <v>100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33"/>
    </row>
    <row r="77" spans="2:18" s="1" customFormat="1" ht="6.95" customHeight="1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3"/>
    </row>
    <row r="78" spans="2:18" s="1" customFormat="1" ht="30" customHeight="1">
      <c r="B78" s="31"/>
      <c r="C78" s="28" t="s">
        <v>14</v>
      </c>
      <c r="D78" s="32"/>
      <c r="E78" s="32"/>
      <c r="F78" s="209" t="str">
        <f>F6</f>
        <v>Vodozádržné opatrenia v obci Močenok</v>
      </c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32"/>
      <c r="R78" s="33"/>
    </row>
    <row r="79" spans="2:18" s="1" customFormat="1" ht="36.950000000000003" customHeight="1">
      <c r="B79" s="31"/>
      <c r="C79" s="65" t="s">
        <v>97</v>
      </c>
      <c r="D79" s="32"/>
      <c r="E79" s="32"/>
      <c r="F79" s="181" t="str">
        <f>F7</f>
        <v>SO04 Odvodnenie západnej šikmej strechy KD</v>
      </c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32"/>
      <c r="R79" s="33"/>
    </row>
    <row r="80" spans="2:18" s="1" customFormat="1" ht="6.95" customHeight="1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3"/>
    </row>
    <row r="81" spans="2:47" s="1" customFormat="1" ht="18" customHeight="1">
      <c r="B81" s="31"/>
      <c r="C81" s="28" t="s">
        <v>18</v>
      </c>
      <c r="D81" s="32"/>
      <c r="E81" s="32"/>
      <c r="F81" s="26" t="str">
        <f>F9</f>
        <v>Obec Močenok</v>
      </c>
      <c r="G81" s="32"/>
      <c r="H81" s="32"/>
      <c r="I81" s="32"/>
      <c r="J81" s="32"/>
      <c r="K81" s="28" t="s">
        <v>20</v>
      </c>
      <c r="L81" s="32"/>
      <c r="M81" s="211" t="str">
        <f>IF(O9="","",O9)</f>
        <v/>
      </c>
      <c r="N81" s="211"/>
      <c r="O81" s="211"/>
      <c r="P81" s="211"/>
      <c r="Q81" s="32"/>
      <c r="R81" s="33"/>
    </row>
    <row r="82" spans="2:47" s="1" customFormat="1" ht="6.95" customHeight="1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3"/>
    </row>
    <row r="83" spans="2:47" s="1" customFormat="1" ht="15">
      <c r="B83" s="31"/>
      <c r="C83" s="28" t="s">
        <v>21</v>
      </c>
      <c r="D83" s="32"/>
      <c r="E83" s="32"/>
      <c r="F83" s="26" t="str">
        <f>E12</f>
        <v>Obec Močenok</v>
      </c>
      <c r="G83" s="32"/>
      <c r="H83" s="32"/>
      <c r="I83" s="32"/>
      <c r="J83" s="32"/>
      <c r="K83" s="28" t="s">
        <v>26</v>
      </c>
      <c r="L83" s="32"/>
      <c r="M83" s="188">
        <f>E18</f>
        <v>0</v>
      </c>
      <c r="N83" s="188"/>
      <c r="O83" s="188"/>
      <c r="P83" s="188"/>
      <c r="Q83" s="188"/>
      <c r="R83" s="33"/>
    </row>
    <row r="84" spans="2:47" s="1" customFormat="1" ht="14.45" customHeight="1">
      <c r="B84" s="31"/>
      <c r="C84" s="28" t="s">
        <v>24</v>
      </c>
      <c r="D84" s="32"/>
      <c r="E84" s="32"/>
      <c r="F84" s="26" t="str">
        <f>IF(E15="","",E15)</f>
        <v xml:space="preserve"> </v>
      </c>
      <c r="G84" s="32"/>
      <c r="H84" s="32"/>
      <c r="I84" s="32"/>
      <c r="J84" s="32"/>
      <c r="K84" s="28" t="s">
        <v>28</v>
      </c>
      <c r="L84" s="32"/>
      <c r="M84" s="188">
        <f>E21</f>
        <v>0</v>
      </c>
      <c r="N84" s="188"/>
      <c r="O84" s="188"/>
      <c r="P84" s="188"/>
      <c r="Q84" s="188"/>
      <c r="R84" s="33"/>
    </row>
    <row r="85" spans="2:47" s="1" customFormat="1" ht="10.35" customHeight="1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3"/>
    </row>
    <row r="86" spans="2:47" s="1" customFormat="1" ht="29.25" customHeight="1">
      <c r="B86" s="31"/>
      <c r="C86" s="219" t="s">
        <v>101</v>
      </c>
      <c r="D86" s="220"/>
      <c r="E86" s="220"/>
      <c r="F86" s="220"/>
      <c r="G86" s="220"/>
      <c r="H86" s="100"/>
      <c r="I86" s="100"/>
      <c r="J86" s="100"/>
      <c r="K86" s="100"/>
      <c r="L86" s="100"/>
      <c r="M86" s="100"/>
      <c r="N86" s="219" t="s">
        <v>102</v>
      </c>
      <c r="O86" s="220"/>
      <c r="P86" s="220"/>
      <c r="Q86" s="220"/>
      <c r="R86" s="33"/>
    </row>
    <row r="87" spans="2:47" s="1" customFormat="1" ht="10.35" customHeight="1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3"/>
    </row>
    <row r="88" spans="2:47" s="1" customFormat="1" ht="29.25" customHeight="1">
      <c r="B88" s="31"/>
      <c r="C88" s="108" t="s">
        <v>103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157">
        <f>N125</f>
        <v>0</v>
      </c>
      <c r="O88" s="217"/>
      <c r="P88" s="217"/>
      <c r="Q88" s="217"/>
      <c r="R88" s="33"/>
      <c r="AU88" s="18" t="s">
        <v>104</v>
      </c>
    </row>
    <row r="89" spans="2:47" s="6" customFormat="1" ht="24.95" customHeight="1">
      <c r="B89" s="109"/>
      <c r="C89" s="110"/>
      <c r="D89" s="111" t="s">
        <v>105</v>
      </c>
      <c r="E89" s="110"/>
      <c r="F89" s="110"/>
      <c r="G89" s="110"/>
      <c r="H89" s="110"/>
      <c r="I89" s="110"/>
      <c r="J89" s="110"/>
      <c r="K89" s="110"/>
      <c r="L89" s="110"/>
      <c r="M89" s="110"/>
      <c r="N89" s="197">
        <f>N126</f>
        <v>0</v>
      </c>
      <c r="O89" s="214"/>
      <c r="P89" s="214"/>
      <c r="Q89" s="214"/>
      <c r="R89" s="112"/>
    </row>
    <row r="90" spans="2:47" s="7" customFormat="1" ht="19.899999999999999" customHeight="1">
      <c r="B90" s="113"/>
      <c r="C90" s="114"/>
      <c r="D90" s="115" t="s">
        <v>106</v>
      </c>
      <c r="E90" s="114"/>
      <c r="F90" s="114"/>
      <c r="G90" s="114"/>
      <c r="H90" s="114"/>
      <c r="I90" s="114"/>
      <c r="J90" s="114"/>
      <c r="K90" s="114"/>
      <c r="L90" s="114"/>
      <c r="M90" s="114"/>
      <c r="N90" s="215">
        <f>N127</f>
        <v>0</v>
      </c>
      <c r="O90" s="216"/>
      <c r="P90" s="216"/>
      <c r="Q90" s="216"/>
      <c r="R90" s="116"/>
    </row>
    <row r="91" spans="2:47" s="7" customFormat="1" ht="19.899999999999999" customHeight="1">
      <c r="B91" s="113"/>
      <c r="C91" s="114"/>
      <c r="D91" s="115" t="s">
        <v>107</v>
      </c>
      <c r="E91" s="114"/>
      <c r="F91" s="114"/>
      <c r="G91" s="114"/>
      <c r="H91" s="114"/>
      <c r="I91" s="114"/>
      <c r="J91" s="114"/>
      <c r="K91" s="114"/>
      <c r="L91" s="114"/>
      <c r="M91" s="114"/>
      <c r="N91" s="215">
        <f>N157</f>
        <v>0</v>
      </c>
      <c r="O91" s="216"/>
      <c r="P91" s="216"/>
      <c r="Q91" s="216"/>
      <c r="R91" s="116"/>
    </row>
    <row r="92" spans="2:47" s="7" customFormat="1" ht="19.899999999999999" customHeight="1">
      <c r="B92" s="113"/>
      <c r="C92" s="114"/>
      <c r="D92" s="115" t="s">
        <v>108</v>
      </c>
      <c r="E92" s="114"/>
      <c r="F92" s="114"/>
      <c r="G92" s="114"/>
      <c r="H92" s="114"/>
      <c r="I92" s="114"/>
      <c r="J92" s="114"/>
      <c r="K92" s="114"/>
      <c r="L92" s="114"/>
      <c r="M92" s="114"/>
      <c r="N92" s="215">
        <f>N160</f>
        <v>0</v>
      </c>
      <c r="O92" s="216"/>
      <c r="P92" s="216"/>
      <c r="Q92" s="216"/>
      <c r="R92" s="116"/>
    </row>
    <row r="93" spans="2:47" s="7" customFormat="1" ht="19.899999999999999" customHeight="1">
      <c r="B93" s="113"/>
      <c r="C93" s="114"/>
      <c r="D93" s="115" t="s">
        <v>111</v>
      </c>
      <c r="E93" s="114"/>
      <c r="F93" s="114"/>
      <c r="G93" s="114"/>
      <c r="H93" s="114"/>
      <c r="I93" s="114"/>
      <c r="J93" s="114"/>
      <c r="K93" s="114"/>
      <c r="L93" s="114"/>
      <c r="M93" s="114"/>
      <c r="N93" s="215">
        <f>N162</f>
        <v>0</v>
      </c>
      <c r="O93" s="216"/>
      <c r="P93" s="216"/>
      <c r="Q93" s="216"/>
      <c r="R93" s="116"/>
    </row>
    <row r="94" spans="2:47" s="7" customFormat="1" ht="19.899999999999999" customHeight="1">
      <c r="B94" s="113"/>
      <c r="C94" s="114"/>
      <c r="D94" s="115" t="s">
        <v>112</v>
      </c>
      <c r="E94" s="114"/>
      <c r="F94" s="114"/>
      <c r="G94" s="114"/>
      <c r="H94" s="114"/>
      <c r="I94" s="114"/>
      <c r="J94" s="114"/>
      <c r="K94" s="114"/>
      <c r="L94" s="114"/>
      <c r="M94" s="114"/>
      <c r="N94" s="215">
        <f>N165</f>
        <v>0</v>
      </c>
      <c r="O94" s="216"/>
      <c r="P94" s="216"/>
      <c r="Q94" s="216"/>
      <c r="R94" s="116"/>
    </row>
    <row r="95" spans="2:47" s="7" customFormat="1" ht="19.899999999999999" customHeight="1">
      <c r="B95" s="113"/>
      <c r="C95" s="114"/>
      <c r="D95" s="115" t="s">
        <v>113</v>
      </c>
      <c r="E95" s="114"/>
      <c r="F95" s="114"/>
      <c r="G95" s="114"/>
      <c r="H95" s="114"/>
      <c r="I95" s="114"/>
      <c r="J95" s="114"/>
      <c r="K95" s="114"/>
      <c r="L95" s="114"/>
      <c r="M95" s="114"/>
      <c r="N95" s="215">
        <f>N172</f>
        <v>0</v>
      </c>
      <c r="O95" s="216"/>
      <c r="P95" s="216"/>
      <c r="Q95" s="216"/>
      <c r="R95" s="116"/>
    </row>
    <row r="96" spans="2:47" s="6" customFormat="1" ht="24.95" customHeight="1">
      <c r="B96" s="109"/>
      <c r="C96" s="110"/>
      <c r="D96" s="111" t="s">
        <v>114</v>
      </c>
      <c r="E96" s="110"/>
      <c r="F96" s="110"/>
      <c r="G96" s="110"/>
      <c r="H96" s="110"/>
      <c r="I96" s="110"/>
      <c r="J96" s="110"/>
      <c r="K96" s="110"/>
      <c r="L96" s="110"/>
      <c r="M96" s="110"/>
      <c r="N96" s="197">
        <f>N174</f>
        <v>0</v>
      </c>
      <c r="O96" s="214"/>
      <c r="P96" s="214"/>
      <c r="Q96" s="214"/>
      <c r="R96" s="112"/>
    </row>
    <row r="97" spans="2:21" s="7" customFormat="1" ht="19.899999999999999" customHeight="1">
      <c r="B97" s="113"/>
      <c r="C97" s="114"/>
      <c r="D97" s="115" t="s">
        <v>115</v>
      </c>
      <c r="E97" s="114"/>
      <c r="F97" s="114"/>
      <c r="G97" s="114"/>
      <c r="H97" s="114"/>
      <c r="I97" s="114"/>
      <c r="J97" s="114"/>
      <c r="K97" s="114"/>
      <c r="L97" s="114"/>
      <c r="M97" s="114"/>
      <c r="N97" s="215">
        <f>N175</f>
        <v>0</v>
      </c>
      <c r="O97" s="216"/>
      <c r="P97" s="216"/>
      <c r="Q97" s="216"/>
      <c r="R97" s="116"/>
    </row>
    <row r="98" spans="2:21" s="7" customFormat="1" ht="19.899999999999999" customHeight="1">
      <c r="B98" s="113"/>
      <c r="C98" s="114"/>
      <c r="D98" s="115" t="s">
        <v>116</v>
      </c>
      <c r="E98" s="114"/>
      <c r="F98" s="114"/>
      <c r="G98" s="114"/>
      <c r="H98" s="114"/>
      <c r="I98" s="114"/>
      <c r="J98" s="114"/>
      <c r="K98" s="114"/>
      <c r="L98" s="114"/>
      <c r="M98" s="114"/>
      <c r="N98" s="215">
        <f>N183</f>
        <v>0</v>
      </c>
      <c r="O98" s="216"/>
      <c r="P98" s="216"/>
      <c r="Q98" s="216"/>
      <c r="R98" s="116"/>
    </row>
    <row r="99" spans="2:21" s="7" customFormat="1" ht="19.899999999999999" customHeight="1">
      <c r="B99" s="113"/>
      <c r="C99" s="114"/>
      <c r="D99" s="115" t="s">
        <v>615</v>
      </c>
      <c r="E99" s="114"/>
      <c r="F99" s="114"/>
      <c r="G99" s="114"/>
      <c r="H99" s="114"/>
      <c r="I99" s="114"/>
      <c r="J99" s="114"/>
      <c r="K99" s="114"/>
      <c r="L99" s="114"/>
      <c r="M99" s="114"/>
      <c r="N99" s="215">
        <f>N189</f>
        <v>0</v>
      </c>
      <c r="O99" s="216"/>
      <c r="P99" s="216"/>
      <c r="Q99" s="216"/>
      <c r="R99" s="116"/>
    </row>
    <row r="100" spans="2:21" s="7" customFormat="1" ht="19.899999999999999" customHeight="1">
      <c r="B100" s="113"/>
      <c r="C100" s="114"/>
      <c r="D100" s="115" t="s">
        <v>117</v>
      </c>
      <c r="E100" s="114"/>
      <c r="F100" s="114"/>
      <c r="G100" s="114"/>
      <c r="H100" s="114"/>
      <c r="I100" s="114"/>
      <c r="J100" s="114"/>
      <c r="K100" s="114"/>
      <c r="L100" s="114"/>
      <c r="M100" s="114"/>
      <c r="N100" s="215">
        <f>N197</f>
        <v>0</v>
      </c>
      <c r="O100" s="216"/>
      <c r="P100" s="216"/>
      <c r="Q100" s="216"/>
      <c r="R100" s="116"/>
    </row>
    <row r="101" spans="2:21" s="7" customFormat="1" ht="19.899999999999999" customHeight="1">
      <c r="B101" s="113"/>
      <c r="C101" s="114"/>
      <c r="D101" s="115" t="s">
        <v>616</v>
      </c>
      <c r="E101" s="114"/>
      <c r="F101" s="114"/>
      <c r="G101" s="114"/>
      <c r="H101" s="114"/>
      <c r="I101" s="114"/>
      <c r="J101" s="114"/>
      <c r="K101" s="114"/>
      <c r="L101" s="114"/>
      <c r="M101" s="114"/>
      <c r="N101" s="215">
        <f>N209</f>
        <v>0</v>
      </c>
      <c r="O101" s="216"/>
      <c r="P101" s="216"/>
      <c r="Q101" s="216"/>
      <c r="R101" s="116"/>
    </row>
    <row r="102" spans="2:21" s="6" customFormat="1" ht="24.95" customHeight="1">
      <c r="B102" s="109"/>
      <c r="C102" s="110"/>
      <c r="D102" s="111" t="s">
        <v>118</v>
      </c>
      <c r="E102" s="110"/>
      <c r="F102" s="110"/>
      <c r="G102" s="110"/>
      <c r="H102" s="110"/>
      <c r="I102" s="110"/>
      <c r="J102" s="110"/>
      <c r="K102" s="110"/>
      <c r="L102" s="110"/>
      <c r="M102" s="110"/>
      <c r="N102" s="197">
        <f>N211</f>
        <v>0</v>
      </c>
      <c r="O102" s="214"/>
      <c r="P102" s="214"/>
      <c r="Q102" s="214"/>
      <c r="R102" s="112"/>
    </row>
    <row r="103" spans="2:21" s="7" customFormat="1" ht="19.899999999999999" customHeight="1">
      <c r="B103" s="113"/>
      <c r="C103" s="114"/>
      <c r="D103" s="115" t="s">
        <v>119</v>
      </c>
      <c r="E103" s="114"/>
      <c r="F103" s="114"/>
      <c r="G103" s="114"/>
      <c r="H103" s="114"/>
      <c r="I103" s="114"/>
      <c r="J103" s="114"/>
      <c r="K103" s="114"/>
      <c r="L103" s="114"/>
      <c r="M103" s="114"/>
      <c r="N103" s="215">
        <f>N212</f>
        <v>0</v>
      </c>
      <c r="O103" s="216"/>
      <c r="P103" s="216"/>
      <c r="Q103" s="216"/>
      <c r="R103" s="116"/>
    </row>
    <row r="104" spans="2:21" s="6" customFormat="1" ht="24.95" customHeight="1">
      <c r="B104" s="109"/>
      <c r="C104" s="110"/>
      <c r="D104" s="111" t="s">
        <v>120</v>
      </c>
      <c r="E104" s="110"/>
      <c r="F104" s="110"/>
      <c r="G104" s="110"/>
      <c r="H104" s="110"/>
      <c r="I104" s="110"/>
      <c r="J104" s="110"/>
      <c r="K104" s="110"/>
      <c r="L104" s="110"/>
      <c r="M104" s="110"/>
      <c r="N104" s="197">
        <f>N214</f>
        <v>0</v>
      </c>
      <c r="O104" s="214"/>
      <c r="P104" s="214"/>
      <c r="Q104" s="214"/>
      <c r="R104" s="112"/>
    </row>
    <row r="105" spans="2:21" s="1" customFormat="1" ht="21.7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3"/>
    </row>
    <row r="106" spans="2:21" s="1" customFormat="1" ht="29.25" customHeight="1">
      <c r="B106" s="31"/>
      <c r="C106" s="108" t="s">
        <v>121</v>
      </c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217">
        <v>0</v>
      </c>
      <c r="O106" s="218"/>
      <c r="P106" s="218"/>
      <c r="Q106" s="218"/>
      <c r="R106" s="33"/>
      <c r="T106" s="117"/>
      <c r="U106" s="118" t="s">
        <v>33</v>
      </c>
    </row>
    <row r="107" spans="2:21" s="1" customFormat="1" ht="18" customHeight="1">
      <c r="B107" s="31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3"/>
    </row>
    <row r="108" spans="2:21" s="1" customFormat="1" ht="29.25" customHeight="1">
      <c r="B108" s="31"/>
      <c r="C108" s="99" t="s">
        <v>90</v>
      </c>
      <c r="D108" s="100"/>
      <c r="E108" s="100"/>
      <c r="F108" s="100"/>
      <c r="G108" s="100"/>
      <c r="H108" s="100"/>
      <c r="I108" s="100"/>
      <c r="J108" s="100"/>
      <c r="K108" s="100"/>
      <c r="L108" s="169">
        <f>ROUND(SUM(N88+N106),2)</f>
        <v>0</v>
      </c>
      <c r="M108" s="169"/>
      <c r="N108" s="169"/>
      <c r="O108" s="169"/>
      <c r="P108" s="169"/>
      <c r="Q108" s="169"/>
      <c r="R108" s="33"/>
    </row>
    <row r="109" spans="2:21" s="1" customFormat="1" ht="6.95" customHeight="1">
      <c r="B109" s="55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7"/>
    </row>
    <row r="113" spans="2:65" s="1" customFormat="1" ht="6.95" customHeight="1"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60"/>
    </row>
    <row r="114" spans="2:65" s="1" customFormat="1" ht="36.950000000000003" customHeight="1">
      <c r="B114" s="31"/>
      <c r="C114" s="179" t="s">
        <v>122</v>
      </c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33"/>
    </row>
    <row r="115" spans="2:65" s="1" customFormat="1" ht="6.95" customHeight="1"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3"/>
    </row>
    <row r="116" spans="2:65" s="1" customFormat="1" ht="30" customHeight="1">
      <c r="B116" s="31"/>
      <c r="C116" s="28" t="s">
        <v>14</v>
      </c>
      <c r="D116" s="32"/>
      <c r="E116" s="32"/>
      <c r="F116" s="209" t="str">
        <f>F6</f>
        <v>Vodozádržné opatrenia v obci Močenok</v>
      </c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32"/>
      <c r="R116" s="33"/>
    </row>
    <row r="117" spans="2:65" s="1" customFormat="1" ht="36.950000000000003" customHeight="1">
      <c r="B117" s="31"/>
      <c r="C117" s="65" t="s">
        <v>97</v>
      </c>
      <c r="D117" s="32"/>
      <c r="E117" s="32"/>
      <c r="F117" s="181" t="str">
        <f>F7</f>
        <v>SO04 Odvodnenie západnej šikmej strechy KD</v>
      </c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32"/>
      <c r="R117" s="33"/>
    </row>
    <row r="118" spans="2:65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3"/>
    </row>
    <row r="119" spans="2:65" s="1" customFormat="1" ht="18" customHeight="1">
      <c r="B119" s="31"/>
      <c r="C119" s="28" t="s">
        <v>18</v>
      </c>
      <c r="D119" s="32"/>
      <c r="E119" s="32"/>
      <c r="F119" s="26" t="str">
        <f>F9</f>
        <v>Obec Močenok</v>
      </c>
      <c r="G119" s="32"/>
      <c r="H119" s="32"/>
      <c r="I119" s="32"/>
      <c r="J119" s="32"/>
      <c r="K119" s="28" t="s">
        <v>20</v>
      </c>
      <c r="L119" s="32"/>
      <c r="M119" s="211" t="str">
        <f>IF(O9="","",O9)</f>
        <v/>
      </c>
      <c r="N119" s="211"/>
      <c r="O119" s="211"/>
      <c r="P119" s="211"/>
      <c r="Q119" s="32"/>
      <c r="R119" s="33"/>
    </row>
    <row r="120" spans="2:65" s="1" customFormat="1" ht="6.95" customHeight="1">
      <c r="B120" s="31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3"/>
    </row>
    <row r="121" spans="2:65" s="1" customFormat="1" ht="15">
      <c r="B121" s="31"/>
      <c r="C121" s="28" t="s">
        <v>21</v>
      </c>
      <c r="D121" s="32"/>
      <c r="E121" s="32"/>
      <c r="F121" s="26" t="str">
        <f>E12</f>
        <v>Obec Močenok</v>
      </c>
      <c r="G121" s="32"/>
      <c r="H121" s="32"/>
      <c r="I121" s="32"/>
      <c r="J121" s="32"/>
      <c r="K121" s="28" t="s">
        <v>26</v>
      </c>
      <c r="L121" s="32"/>
      <c r="M121" s="188">
        <f>E18</f>
        <v>0</v>
      </c>
      <c r="N121" s="188"/>
      <c r="O121" s="188"/>
      <c r="P121" s="188"/>
      <c r="Q121" s="188"/>
      <c r="R121" s="33"/>
    </row>
    <row r="122" spans="2:65" s="1" customFormat="1" ht="14.45" customHeight="1">
      <c r="B122" s="31"/>
      <c r="C122" s="28" t="s">
        <v>24</v>
      </c>
      <c r="D122" s="32"/>
      <c r="E122" s="32"/>
      <c r="F122" s="26" t="str">
        <f>IF(E15="","",E15)</f>
        <v xml:space="preserve"> </v>
      </c>
      <c r="G122" s="32"/>
      <c r="H122" s="32"/>
      <c r="I122" s="32"/>
      <c r="J122" s="32"/>
      <c r="K122" s="28" t="s">
        <v>28</v>
      </c>
      <c r="L122" s="32"/>
      <c r="M122" s="188">
        <f>E21</f>
        <v>0</v>
      </c>
      <c r="N122" s="188"/>
      <c r="O122" s="188"/>
      <c r="P122" s="188"/>
      <c r="Q122" s="188"/>
      <c r="R122" s="33"/>
    </row>
    <row r="123" spans="2:65" s="1" customFormat="1" ht="10.3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3"/>
    </row>
    <row r="124" spans="2:65" s="8" customFormat="1" ht="29.25" customHeight="1">
      <c r="B124" s="119"/>
      <c r="C124" s="120" t="s">
        <v>123</v>
      </c>
      <c r="D124" s="121" t="s">
        <v>124</v>
      </c>
      <c r="E124" s="121" t="s">
        <v>51</v>
      </c>
      <c r="F124" s="212" t="s">
        <v>125</v>
      </c>
      <c r="G124" s="212"/>
      <c r="H124" s="212"/>
      <c r="I124" s="212"/>
      <c r="J124" s="121" t="s">
        <v>126</v>
      </c>
      <c r="K124" s="121" t="s">
        <v>127</v>
      </c>
      <c r="L124" s="212" t="s">
        <v>128</v>
      </c>
      <c r="M124" s="212"/>
      <c r="N124" s="212" t="s">
        <v>102</v>
      </c>
      <c r="O124" s="212"/>
      <c r="P124" s="212"/>
      <c r="Q124" s="213"/>
      <c r="R124" s="122"/>
      <c r="T124" s="72" t="s">
        <v>129</v>
      </c>
      <c r="U124" s="73" t="s">
        <v>33</v>
      </c>
      <c r="V124" s="73" t="s">
        <v>130</v>
      </c>
      <c r="W124" s="73" t="s">
        <v>131</v>
      </c>
      <c r="X124" s="73" t="s">
        <v>132</v>
      </c>
      <c r="Y124" s="73" t="s">
        <v>133</v>
      </c>
      <c r="Z124" s="73" t="s">
        <v>134</v>
      </c>
      <c r="AA124" s="74" t="s">
        <v>135</v>
      </c>
    </row>
    <row r="125" spans="2:65" s="1" customFormat="1" ht="29.25" customHeight="1">
      <c r="B125" s="31"/>
      <c r="C125" s="76" t="s">
        <v>98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194">
        <f>BK125</f>
        <v>0</v>
      </c>
      <c r="O125" s="195"/>
      <c r="P125" s="195"/>
      <c r="Q125" s="195"/>
      <c r="R125" s="33"/>
      <c r="T125" s="75"/>
      <c r="U125" s="47"/>
      <c r="V125" s="47"/>
      <c r="W125" s="123">
        <f>W126+W174+W211+W214</f>
        <v>405.41639499999991</v>
      </c>
      <c r="X125" s="47"/>
      <c r="Y125" s="123">
        <f>Y126+Y174+Y211+Y214</f>
        <v>6.1548427799999983</v>
      </c>
      <c r="Z125" s="47"/>
      <c r="AA125" s="124">
        <f>AA126+AA174+AA211+AA214</f>
        <v>4.9751199999999995</v>
      </c>
      <c r="AT125" s="18" t="s">
        <v>68</v>
      </c>
      <c r="AU125" s="18" t="s">
        <v>104</v>
      </c>
      <c r="BK125" s="125">
        <f>BK126+BK174+BK211+BK214</f>
        <v>0</v>
      </c>
    </row>
    <row r="126" spans="2:65" s="9" customFormat="1" ht="37.35" customHeight="1">
      <c r="B126" s="126"/>
      <c r="C126" s="127"/>
      <c r="D126" s="128" t="s">
        <v>105</v>
      </c>
      <c r="E126" s="128"/>
      <c r="F126" s="128"/>
      <c r="G126" s="128"/>
      <c r="H126" s="128"/>
      <c r="I126" s="128"/>
      <c r="J126" s="128"/>
      <c r="K126" s="128"/>
      <c r="L126" s="128"/>
      <c r="M126" s="128"/>
      <c r="N126" s="196">
        <f>BK126</f>
        <v>0</v>
      </c>
      <c r="O126" s="197"/>
      <c r="P126" s="197"/>
      <c r="Q126" s="197"/>
      <c r="R126" s="129"/>
      <c r="T126" s="130"/>
      <c r="U126" s="127"/>
      <c r="V126" s="127"/>
      <c r="W126" s="131">
        <f>W127+W157+W160+W162+W165+W172</f>
        <v>181.77966399999997</v>
      </c>
      <c r="X126" s="127"/>
      <c r="Y126" s="131">
        <f>Y127+Y157+Y160+Y162+Y165+Y172</f>
        <v>4.4659679999999984</v>
      </c>
      <c r="Z126" s="127"/>
      <c r="AA126" s="132">
        <f>AA127+AA157+AA160+AA162+AA165+AA172</f>
        <v>3.0000000000000001E-3</v>
      </c>
      <c r="AR126" s="133" t="s">
        <v>75</v>
      </c>
      <c r="AT126" s="134" t="s">
        <v>68</v>
      </c>
      <c r="AU126" s="134" t="s">
        <v>69</v>
      </c>
      <c r="AY126" s="133" t="s">
        <v>136</v>
      </c>
      <c r="BK126" s="135">
        <f>BK127+BK157+BK160+BK162+BK165+BK172</f>
        <v>0</v>
      </c>
    </row>
    <row r="127" spans="2:65" s="9" customFormat="1" ht="19.899999999999999" customHeight="1">
      <c r="B127" s="126"/>
      <c r="C127" s="127"/>
      <c r="D127" s="136" t="s">
        <v>106</v>
      </c>
      <c r="E127" s="136"/>
      <c r="F127" s="136"/>
      <c r="G127" s="136"/>
      <c r="H127" s="136"/>
      <c r="I127" s="136"/>
      <c r="J127" s="136"/>
      <c r="K127" s="136"/>
      <c r="L127" s="136"/>
      <c r="M127" s="136"/>
      <c r="N127" s="198">
        <f>BK127</f>
        <v>0</v>
      </c>
      <c r="O127" s="199"/>
      <c r="P127" s="199"/>
      <c r="Q127" s="199"/>
      <c r="R127" s="129"/>
      <c r="T127" s="130"/>
      <c r="U127" s="127"/>
      <c r="V127" s="127"/>
      <c r="W127" s="131">
        <f>SUM(W128:W156)</f>
        <v>158.64851499999997</v>
      </c>
      <c r="X127" s="127"/>
      <c r="Y127" s="131">
        <f>SUM(Y128:Y156)</f>
        <v>4.3741439999999994</v>
      </c>
      <c r="Z127" s="127"/>
      <c r="AA127" s="132">
        <f>SUM(AA128:AA156)</f>
        <v>0</v>
      </c>
      <c r="AR127" s="133" t="s">
        <v>75</v>
      </c>
      <c r="AT127" s="134" t="s">
        <v>68</v>
      </c>
      <c r="AU127" s="134" t="s">
        <v>75</v>
      </c>
      <c r="AY127" s="133" t="s">
        <v>136</v>
      </c>
      <c r="BK127" s="135">
        <f>SUM(BK128:BK156)</f>
        <v>0</v>
      </c>
    </row>
    <row r="128" spans="2:65" s="1" customFormat="1" ht="38.25" customHeight="1">
      <c r="B128" s="137"/>
      <c r="C128" s="138" t="s">
        <v>75</v>
      </c>
      <c r="D128" s="138" t="s">
        <v>137</v>
      </c>
      <c r="E128" s="139" t="s">
        <v>138</v>
      </c>
      <c r="F128" s="192" t="s">
        <v>139</v>
      </c>
      <c r="G128" s="192"/>
      <c r="H128" s="192"/>
      <c r="I128" s="192"/>
      <c r="J128" s="140" t="s">
        <v>140</v>
      </c>
      <c r="K128" s="141">
        <v>28.3</v>
      </c>
      <c r="L128" s="193"/>
      <c r="M128" s="193"/>
      <c r="N128" s="193">
        <f t="shared" ref="N128:N156" si="0">ROUND(L128*K128,2)</f>
        <v>0</v>
      </c>
      <c r="O128" s="193"/>
      <c r="P128" s="193"/>
      <c r="Q128" s="193"/>
      <c r="R128" s="142"/>
      <c r="T128" s="143" t="s">
        <v>5</v>
      </c>
      <c r="U128" s="40" t="s">
        <v>36</v>
      </c>
      <c r="V128" s="144">
        <v>0.01</v>
      </c>
      <c r="W128" s="144">
        <f t="shared" ref="W128:W156" si="1">V128*K128</f>
        <v>0.28300000000000003</v>
      </c>
      <c r="X128" s="144">
        <v>0</v>
      </c>
      <c r="Y128" s="144">
        <f t="shared" ref="Y128:Y156" si="2">X128*K128</f>
        <v>0</v>
      </c>
      <c r="Z128" s="144">
        <v>0</v>
      </c>
      <c r="AA128" s="145">
        <f t="shared" ref="AA128:AA156" si="3">Z128*K128</f>
        <v>0</v>
      </c>
      <c r="AR128" s="18" t="s">
        <v>84</v>
      </c>
      <c r="AT128" s="18" t="s">
        <v>137</v>
      </c>
      <c r="AU128" s="18" t="s">
        <v>78</v>
      </c>
      <c r="AY128" s="18" t="s">
        <v>136</v>
      </c>
      <c r="BE128" s="146">
        <f t="shared" ref="BE128:BE156" si="4">IF(U128="základná",N128,0)</f>
        <v>0</v>
      </c>
      <c r="BF128" s="146">
        <f t="shared" ref="BF128:BF156" si="5">IF(U128="znížená",N128,0)</f>
        <v>0</v>
      </c>
      <c r="BG128" s="146">
        <f t="shared" ref="BG128:BG156" si="6">IF(U128="zákl. prenesená",N128,0)</f>
        <v>0</v>
      </c>
      <c r="BH128" s="146">
        <f t="shared" ref="BH128:BH156" si="7">IF(U128="zníž. prenesená",N128,0)</f>
        <v>0</v>
      </c>
      <c r="BI128" s="146">
        <f t="shared" ref="BI128:BI156" si="8">IF(U128="nulová",N128,0)</f>
        <v>0</v>
      </c>
      <c r="BJ128" s="18" t="s">
        <v>78</v>
      </c>
      <c r="BK128" s="146">
        <f t="shared" ref="BK128:BK156" si="9">ROUND(L128*K128,2)</f>
        <v>0</v>
      </c>
      <c r="BL128" s="18" t="s">
        <v>84</v>
      </c>
      <c r="BM128" s="18" t="s">
        <v>141</v>
      </c>
    </row>
    <row r="129" spans="2:65" s="1" customFormat="1" ht="38.25" customHeight="1">
      <c r="B129" s="137"/>
      <c r="C129" s="138" t="s">
        <v>78</v>
      </c>
      <c r="D129" s="138" t="s">
        <v>137</v>
      </c>
      <c r="E129" s="139" t="s">
        <v>157</v>
      </c>
      <c r="F129" s="192" t="s">
        <v>158</v>
      </c>
      <c r="G129" s="192"/>
      <c r="H129" s="192"/>
      <c r="I129" s="192"/>
      <c r="J129" s="140" t="s">
        <v>159</v>
      </c>
      <c r="K129" s="141">
        <v>16</v>
      </c>
      <c r="L129" s="193"/>
      <c r="M129" s="193"/>
      <c r="N129" s="193">
        <f t="shared" si="0"/>
        <v>0</v>
      </c>
      <c r="O129" s="193"/>
      <c r="P129" s="193"/>
      <c r="Q129" s="193"/>
      <c r="R129" s="142"/>
      <c r="T129" s="143" t="s">
        <v>5</v>
      </c>
      <c r="U129" s="40" t="s">
        <v>36</v>
      </c>
      <c r="V129" s="144">
        <v>0.223</v>
      </c>
      <c r="W129" s="144">
        <f t="shared" si="1"/>
        <v>3.5680000000000001</v>
      </c>
      <c r="X129" s="144">
        <v>0</v>
      </c>
      <c r="Y129" s="144">
        <f t="shared" si="2"/>
        <v>0</v>
      </c>
      <c r="Z129" s="144">
        <v>0</v>
      </c>
      <c r="AA129" s="145">
        <f t="shared" si="3"/>
        <v>0</v>
      </c>
      <c r="AR129" s="18" t="s">
        <v>84</v>
      </c>
      <c r="AT129" s="18" t="s">
        <v>137</v>
      </c>
      <c r="AU129" s="18" t="s">
        <v>78</v>
      </c>
      <c r="AY129" s="18" t="s">
        <v>136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8" t="s">
        <v>78</v>
      </c>
      <c r="BK129" s="146">
        <f t="shared" si="9"/>
        <v>0</v>
      </c>
      <c r="BL129" s="18" t="s">
        <v>84</v>
      </c>
      <c r="BM129" s="18" t="s">
        <v>160</v>
      </c>
    </row>
    <row r="130" spans="2:65" s="1" customFormat="1" ht="38.25" customHeight="1">
      <c r="B130" s="137"/>
      <c r="C130" s="138" t="s">
        <v>81</v>
      </c>
      <c r="D130" s="138" t="s">
        <v>137</v>
      </c>
      <c r="E130" s="139" t="s">
        <v>162</v>
      </c>
      <c r="F130" s="192" t="s">
        <v>163</v>
      </c>
      <c r="G130" s="192"/>
      <c r="H130" s="192"/>
      <c r="I130" s="192"/>
      <c r="J130" s="140" t="s">
        <v>164</v>
      </c>
      <c r="K130" s="141">
        <v>5</v>
      </c>
      <c r="L130" s="193"/>
      <c r="M130" s="193"/>
      <c r="N130" s="193">
        <f t="shared" si="0"/>
        <v>0</v>
      </c>
      <c r="O130" s="193"/>
      <c r="P130" s="193"/>
      <c r="Q130" s="193"/>
      <c r="R130" s="142"/>
      <c r="T130" s="143" t="s">
        <v>5</v>
      </c>
      <c r="U130" s="40" t="s">
        <v>36</v>
      </c>
      <c r="V130" s="144">
        <v>0</v>
      </c>
      <c r="W130" s="144">
        <f t="shared" si="1"/>
        <v>0</v>
      </c>
      <c r="X130" s="144">
        <v>0</v>
      </c>
      <c r="Y130" s="144">
        <f t="shared" si="2"/>
        <v>0</v>
      </c>
      <c r="Z130" s="144">
        <v>0</v>
      </c>
      <c r="AA130" s="145">
        <f t="shared" si="3"/>
        <v>0</v>
      </c>
      <c r="AR130" s="18" t="s">
        <v>84</v>
      </c>
      <c r="AT130" s="18" t="s">
        <v>137</v>
      </c>
      <c r="AU130" s="18" t="s">
        <v>78</v>
      </c>
      <c r="AY130" s="18" t="s">
        <v>136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8" t="s">
        <v>78</v>
      </c>
      <c r="BK130" s="146">
        <f t="shared" si="9"/>
        <v>0</v>
      </c>
      <c r="BL130" s="18" t="s">
        <v>84</v>
      </c>
      <c r="BM130" s="18" t="s">
        <v>165</v>
      </c>
    </row>
    <row r="131" spans="2:65" s="1" customFormat="1" ht="25.5" customHeight="1">
      <c r="B131" s="137"/>
      <c r="C131" s="138" t="s">
        <v>84</v>
      </c>
      <c r="D131" s="138" t="s">
        <v>137</v>
      </c>
      <c r="E131" s="139" t="s">
        <v>167</v>
      </c>
      <c r="F131" s="192" t="s">
        <v>168</v>
      </c>
      <c r="G131" s="192"/>
      <c r="H131" s="192"/>
      <c r="I131" s="192"/>
      <c r="J131" s="140" t="s">
        <v>169</v>
      </c>
      <c r="K131" s="141">
        <v>2.83</v>
      </c>
      <c r="L131" s="193"/>
      <c r="M131" s="193"/>
      <c r="N131" s="193">
        <f t="shared" si="0"/>
        <v>0</v>
      </c>
      <c r="O131" s="193"/>
      <c r="P131" s="193"/>
      <c r="Q131" s="193"/>
      <c r="R131" s="142"/>
      <c r="T131" s="143" t="s">
        <v>5</v>
      </c>
      <c r="U131" s="40" t="s">
        <v>36</v>
      </c>
      <c r="V131" s="144">
        <v>1.8420000000000001</v>
      </c>
      <c r="W131" s="144">
        <f t="shared" si="1"/>
        <v>5.21286</v>
      </c>
      <c r="X131" s="144">
        <v>0</v>
      </c>
      <c r="Y131" s="144">
        <f t="shared" si="2"/>
        <v>0</v>
      </c>
      <c r="Z131" s="144">
        <v>0</v>
      </c>
      <c r="AA131" s="145">
        <f t="shared" si="3"/>
        <v>0</v>
      </c>
      <c r="AR131" s="18" t="s">
        <v>84</v>
      </c>
      <c r="AT131" s="18" t="s">
        <v>137</v>
      </c>
      <c r="AU131" s="18" t="s">
        <v>78</v>
      </c>
      <c r="AY131" s="18" t="s">
        <v>136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8" t="s">
        <v>78</v>
      </c>
      <c r="BK131" s="146">
        <f t="shared" si="9"/>
        <v>0</v>
      </c>
      <c r="BL131" s="18" t="s">
        <v>84</v>
      </c>
      <c r="BM131" s="18" t="s">
        <v>170</v>
      </c>
    </row>
    <row r="132" spans="2:65" s="1" customFormat="1" ht="25.5" customHeight="1">
      <c r="B132" s="137"/>
      <c r="C132" s="138" t="s">
        <v>152</v>
      </c>
      <c r="D132" s="138" t="s">
        <v>137</v>
      </c>
      <c r="E132" s="139" t="s">
        <v>722</v>
      </c>
      <c r="F132" s="192" t="s">
        <v>723</v>
      </c>
      <c r="G132" s="192"/>
      <c r="H132" s="192"/>
      <c r="I132" s="192"/>
      <c r="J132" s="140" t="s">
        <v>169</v>
      </c>
      <c r="K132" s="141">
        <v>21.225000000000001</v>
      </c>
      <c r="L132" s="193"/>
      <c r="M132" s="193"/>
      <c r="N132" s="193">
        <f t="shared" si="0"/>
        <v>0</v>
      </c>
      <c r="O132" s="193"/>
      <c r="P132" s="193"/>
      <c r="Q132" s="193"/>
      <c r="R132" s="142"/>
      <c r="T132" s="143" t="s">
        <v>5</v>
      </c>
      <c r="U132" s="40" t="s">
        <v>36</v>
      </c>
      <c r="V132" s="144">
        <v>0.83799999999999997</v>
      </c>
      <c r="W132" s="144">
        <f t="shared" si="1"/>
        <v>17.786550000000002</v>
      </c>
      <c r="X132" s="144">
        <v>0</v>
      </c>
      <c r="Y132" s="144">
        <f t="shared" si="2"/>
        <v>0</v>
      </c>
      <c r="Z132" s="144">
        <v>0</v>
      </c>
      <c r="AA132" s="145">
        <f t="shared" si="3"/>
        <v>0</v>
      </c>
      <c r="AR132" s="18" t="s">
        <v>84</v>
      </c>
      <c r="AT132" s="18" t="s">
        <v>137</v>
      </c>
      <c r="AU132" s="18" t="s">
        <v>78</v>
      </c>
      <c r="AY132" s="18" t="s">
        <v>136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8" t="s">
        <v>78</v>
      </c>
      <c r="BK132" s="146">
        <f t="shared" si="9"/>
        <v>0</v>
      </c>
      <c r="BL132" s="18" t="s">
        <v>84</v>
      </c>
      <c r="BM132" s="18" t="s">
        <v>724</v>
      </c>
    </row>
    <row r="133" spans="2:65" s="1" customFormat="1" ht="25.5" customHeight="1">
      <c r="B133" s="137"/>
      <c r="C133" s="138" t="s">
        <v>156</v>
      </c>
      <c r="D133" s="138" t="s">
        <v>137</v>
      </c>
      <c r="E133" s="139" t="s">
        <v>725</v>
      </c>
      <c r="F133" s="192" t="s">
        <v>726</v>
      </c>
      <c r="G133" s="192"/>
      <c r="H133" s="192"/>
      <c r="I133" s="192"/>
      <c r="J133" s="140" t="s">
        <v>169</v>
      </c>
      <c r="K133" s="141">
        <v>21.225000000000001</v>
      </c>
      <c r="L133" s="193"/>
      <c r="M133" s="193"/>
      <c r="N133" s="193">
        <f t="shared" si="0"/>
        <v>0</v>
      </c>
      <c r="O133" s="193"/>
      <c r="P133" s="193"/>
      <c r="Q133" s="193"/>
      <c r="R133" s="142"/>
      <c r="T133" s="143" t="s">
        <v>5</v>
      </c>
      <c r="U133" s="40" t="s">
        <v>36</v>
      </c>
      <c r="V133" s="144">
        <v>4.2000000000000003E-2</v>
      </c>
      <c r="W133" s="144">
        <f t="shared" si="1"/>
        <v>0.89145000000000008</v>
      </c>
      <c r="X133" s="144">
        <v>0</v>
      </c>
      <c r="Y133" s="144">
        <f t="shared" si="2"/>
        <v>0</v>
      </c>
      <c r="Z133" s="144">
        <v>0</v>
      </c>
      <c r="AA133" s="145">
        <f t="shared" si="3"/>
        <v>0</v>
      </c>
      <c r="AR133" s="18" t="s">
        <v>84</v>
      </c>
      <c r="AT133" s="18" t="s">
        <v>137</v>
      </c>
      <c r="AU133" s="18" t="s">
        <v>78</v>
      </c>
      <c r="AY133" s="18" t="s">
        <v>136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8" t="s">
        <v>78</v>
      </c>
      <c r="BK133" s="146">
        <f t="shared" si="9"/>
        <v>0</v>
      </c>
      <c r="BL133" s="18" t="s">
        <v>84</v>
      </c>
      <c r="BM133" s="18" t="s">
        <v>727</v>
      </c>
    </row>
    <row r="134" spans="2:65" s="1" customFormat="1" ht="25.5" customHeight="1">
      <c r="B134" s="137"/>
      <c r="C134" s="138" t="s">
        <v>161</v>
      </c>
      <c r="D134" s="138" t="s">
        <v>137</v>
      </c>
      <c r="E134" s="139" t="s">
        <v>196</v>
      </c>
      <c r="F134" s="192" t="s">
        <v>197</v>
      </c>
      <c r="G134" s="192"/>
      <c r="H134" s="192"/>
      <c r="I134" s="192"/>
      <c r="J134" s="140" t="s">
        <v>169</v>
      </c>
      <c r="K134" s="141">
        <v>21.225000000000001</v>
      </c>
      <c r="L134" s="193"/>
      <c r="M134" s="193"/>
      <c r="N134" s="193">
        <f t="shared" si="0"/>
        <v>0</v>
      </c>
      <c r="O134" s="193"/>
      <c r="P134" s="193"/>
      <c r="Q134" s="193"/>
      <c r="R134" s="142"/>
      <c r="T134" s="143" t="s">
        <v>5</v>
      </c>
      <c r="U134" s="40" t="s">
        <v>36</v>
      </c>
      <c r="V134" s="144">
        <v>3.6030000000000002</v>
      </c>
      <c r="W134" s="144">
        <f t="shared" si="1"/>
        <v>76.473675000000014</v>
      </c>
      <c r="X134" s="144">
        <v>0</v>
      </c>
      <c r="Y134" s="144">
        <f t="shared" si="2"/>
        <v>0</v>
      </c>
      <c r="Z134" s="144">
        <v>0</v>
      </c>
      <c r="AA134" s="145">
        <f t="shared" si="3"/>
        <v>0</v>
      </c>
      <c r="AR134" s="18" t="s">
        <v>84</v>
      </c>
      <c r="AT134" s="18" t="s">
        <v>137</v>
      </c>
      <c r="AU134" s="18" t="s">
        <v>78</v>
      </c>
      <c r="AY134" s="18" t="s">
        <v>136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8" t="s">
        <v>78</v>
      </c>
      <c r="BK134" s="146">
        <f t="shared" si="9"/>
        <v>0</v>
      </c>
      <c r="BL134" s="18" t="s">
        <v>84</v>
      </c>
      <c r="BM134" s="18" t="s">
        <v>198</v>
      </c>
    </row>
    <row r="135" spans="2:65" s="1" customFormat="1" ht="25.5" customHeight="1">
      <c r="B135" s="137"/>
      <c r="C135" s="138" t="s">
        <v>166</v>
      </c>
      <c r="D135" s="138" t="s">
        <v>137</v>
      </c>
      <c r="E135" s="139" t="s">
        <v>200</v>
      </c>
      <c r="F135" s="192" t="s">
        <v>201</v>
      </c>
      <c r="G135" s="192"/>
      <c r="H135" s="192"/>
      <c r="I135" s="192"/>
      <c r="J135" s="140" t="s">
        <v>169</v>
      </c>
      <c r="K135" s="141">
        <v>24.055</v>
      </c>
      <c r="L135" s="193"/>
      <c r="M135" s="193"/>
      <c r="N135" s="193">
        <f t="shared" si="0"/>
        <v>0</v>
      </c>
      <c r="O135" s="193"/>
      <c r="P135" s="193"/>
      <c r="Q135" s="193"/>
      <c r="R135" s="142"/>
      <c r="T135" s="143" t="s">
        <v>5</v>
      </c>
      <c r="U135" s="40" t="s">
        <v>36</v>
      </c>
      <c r="V135" s="144">
        <v>6.9000000000000006E-2</v>
      </c>
      <c r="W135" s="144">
        <f t="shared" si="1"/>
        <v>1.6597950000000001</v>
      </c>
      <c r="X135" s="144">
        <v>0</v>
      </c>
      <c r="Y135" s="144">
        <f t="shared" si="2"/>
        <v>0</v>
      </c>
      <c r="Z135" s="144">
        <v>0</v>
      </c>
      <c r="AA135" s="145">
        <f t="shared" si="3"/>
        <v>0</v>
      </c>
      <c r="AR135" s="18" t="s">
        <v>84</v>
      </c>
      <c r="AT135" s="18" t="s">
        <v>137</v>
      </c>
      <c r="AU135" s="18" t="s">
        <v>78</v>
      </c>
      <c r="AY135" s="18" t="s">
        <v>136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8" t="s">
        <v>78</v>
      </c>
      <c r="BK135" s="146">
        <f t="shared" si="9"/>
        <v>0</v>
      </c>
      <c r="BL135" s="18" t="s">
        <v>84</v>
      </c>
      <c r="BM135" s="18" t="s">
        <v>202</v>
      </c>
    </row>
    <row r="136" spans="2:65" s="1" customFormat="1" ht="38.25" customHeight="1">
      <c r="B136" s="137"/>
      <c r="C136" s="138" t="s">
        <v>171</v>
      </c>
      <c r="D136" s="138" t="s">
        <v>137</v>
      </c>
      <c r="E136" s="139" t="s">
        <v>204</v>
      </c>
      <c r="F136" s="192" t="s">
        <v>205</v>
      </c>
      <c r="G136" s="192"/>
      <c r="H136" s="192"/>
      <c r="I136" s="192"/>
      <c r="J136" s="140" t="s">
        <v>169</v>
      </c>
      <c r="K136" s="141">
        <v>21.225000000000001</v>
      </c>
      <c r="L136" s="193"/>
      <c r="M136" s="193"/>
      <c r="N136" s="193">
        <f t="shared" si="0"/>
        <v>0</v>
      </c>
      <c r="O136" s="193"/>
      <c r="P136" s="193"/>
      <c r="Q136" s="193"/>
      <c r="R136" s="142"/>
      <c r="T136" s="143" t="s">
        <v>5</v>
      </c>
      <c r="U136" s="40" t="s">
        <v>36</v>
      </c>
      <c r="V136" s="144">
        <v>6.4000000000000001E-2</v>
      </c>
      <c r="W136" s="144">
        <f t="shared" si="1"/>
        <v>1.3584000000000001</v>
      </c>
      <c r="X136" s="144">
        <v>0</v>
      </c>
      <c r="Y136" s="144">
        <f t="shared" si="2"/>
        <v>0</v>
      </c>
      <c r="Z136" s="144">
        <v>0</v>
      </c>
      <c r="AA136" s="145">
        <f t="shared" si="3"/>
        <v>0</v>
      </c>
      <c r="AR136" s="18" t="s">
        <v>84</v>
      </c>
      <c r="AT136" s="18" t="s">
        <v>137</v>
      </c>
      <c r="AU136" s="18" t="s">
        <v>78</v>
      </c>
      <c r="AY136" s="18" t="s">
        <v>136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8" t="s">
        <v>78</v>
      </c>
      <c r="BK136" s="146">
        <f t="shared" si="9"/>
        <v>0</v>
      </c>
      <c r="BL136" s="18" t="s">
        <v>84</v>
      </c>
      <c r="BM136" s="18" t="s">
        <v>206</v>
      </c>
    </row>
    <row r="137" spans="2:65" s="1" customFormat="1" ht="25.5" customHeight="1">
      <c r="B137" s="137"/>
      <c r="C137" s="138" t="s">
        <v>175</v>
      </c>
      <c r="D137" s="138" t="s">
        <v>137</v>
      </c>
      <c r="E137" s="139" t="s">
        <v>208</v>
      </c>
      <c r="F137" s="192" t="s">
        <v>209</v>
      </c>
      <c r="G137" s="192"/>
      <c r="H137" s="192"/>
      <c r="I137" s="192"/>
      <c r="J137" s="140" t="s">
        <v>169</v>
      </c>
      <c r="K137" s="141">
        <v>24.055</v>
      </c>
      <c r="L137" s="193"/>
      <c r="M137" s="193"/>
      <c r="N137" s="193">
        <f t="shared" si="0"/>
        <v>0</v>
      </c>
      <c r="O137" s="193"/>
      <c r="P137" s="193"/>
      <c r="Q137" s="193"/>
      <c r="R137" s="142"/>
      <c r="T137" s="143" t="s">
        <v>5</v>
      </c>
      <c r="U137" s="40" t="s">
        <v>36</v>
      </c>
      <c r="V137" s="144">
        <v>0.61699999999999999</v>
      </c>
      <c r="W137" s="144">
        <f t="shared" si="1"/>
        <v>14.841934999999999</v>
      </c>
      <c r="X137" s="144">
        <v>0</v>
      </c>
      <c r="Y137" s="144">
        <f t="shared" si="2"/>
        <v>0</v>
      </c>
      <c r="Z137" s="144">
        <v>0</v>
      </c>
      <c r="AA137" s="145">
        <f t="shared" si="3"/>
        <v>0</v>
      </c>
      <c r="AR137" s="18" t="s">
        <v>84</v>
      </c>
      <c r="AT137" s="18" t="s">
        <v>137</v>
      </c>
      <c r="AU137" s="18" t="s">
        <v>78</v>
      </c>
      <c r="AY137" s="18" t="s">
        <v>136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8" t="s">
        <v>78</v>
      </c>
      <c r="BK137" s="146">
        <f t="shared" si="9"/>
        <v>0</v>
      </c>
      <c r="BL137" s="18" t="s">
        <v>84</v>
      </c>
      <c r="BM137" s="18" t="s">
        <v>210</v>
      </c>
    </row>
    <row r="138" spans="2:65" s="1" customFormat="1" ht="38.25" customHeight="1">
      <c r="B138" s="137"/>
      <c r="C138" s="138" t="s">
        <v>179</v>
      </c>
      <c r="D138" s="138" t="s">
        <v>137</v>
      </c>
      <c r="E138" s="139" t="s">
        <v>212</v>
      </c>
      <c r="F138" s="192" t="s">
        <v>213</v>
      </c>
      <c r="G138" s="192"/>
      <c r="H138" s="192"/>
      <c r="I138" s="192"/>
      <c r="J138" s="140" t="s">
        <v>169</v>
      </c>
      <c r="K138" s="141">
        <v>21.225000000000001</v>
      </c>
      <c r="L138" s="193"/>
      <c r="M138" s="193"/>
      <c r="N138" s="193">
        <f t="shared" si="0"/>
        <v>0</v>
      </c>
      <c r="O138" s="193"/>
      <c r="P138" s="193"/>
      <c r="Q138" s="193"/>
      <c r="R138" s="142"/>
      <c r="T138" s="143" t="s">
        <v>5</v>
      </c>
      <c r="U138" s="40" t="s">
        <v>36</v>
      </c>
      <c r="V138" s="144">
        <v>3.1E-2</v>
      </c>
      <c r="W138" s="144">
        <f t="shared" si="1"/>
        <v>0.65797500000000009</v>
      </c>
      <c r="X138" s="144">
        <v>0</v>
      </c>
      <c r="Y138" s="144">
        <f t="shared" si="2"/>
        <v>0</v>
      </c>
      <c r="Z138" s="144">
        <v>0</v>
      </c>
      <c r="AA138" s="145">
        <f t="shared" si="3"/>
        <v>0</v>
      </c>
      <c r="AR138" s="18" t="s">
        <v>84</v>
      </c>
      <c r="AT138" s="18" t="s">
        <v>137</v>
      </c>
      <c r="AU138" s="18" t="s">
        <v>78</v>
      </c>
      <c r="AY138" s="18" t="s">
        <v>136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8" t="s">
        <v>78</v>
      </c>
      <c r="BK138" s="146">
        <f t="shared" si="9"/>
        <v>0</v>
      </c>
      <c r="BL138" s="18" t="s">
        <v>84</v>
      </c>
      <c r="BM138" s="18" t="s">
        <v>214</v>
      </c>
    </row>
    <row r="139" spans="2:65" s="1" customFormat="1" ht="25.5" customHeight="1">
      <c r="B139" s="137"/>
      <c r="C139" s="138" t="s">
        <v>183</v>
      </c>
      <c r="D139" s="138" t="s">
        <v>137</v>
      </c>
      <c r="E139" s="139" t="s">
        <v>245</v>
      </c>
      <c r="F139" s="192" t="s">
        <v>246</v>
      </c>
      <c r="G139" s="192"/>
      <c r="H139" s="192"/>
      <c r="I139" s="192"/>
      <c r="J139" s="140" t="s">
        <v>169</v>
      </c>
      <c r="K139" s="141">
        <v>11.32</v>
      </c>
      <c r="L139" s="193"/>
      <c r="M139" s="193"/>
      <c r="N139" s="193">
        <f t="shared" si="0"/>
        <v>0</v>
      </c>
      <c r="O139" s="193"/>
      <c r="P139" s="193"/>
      <c r="Q139" s="193"/>
      <c r="R139" s="142"/>
      <c r="T139" s="143" t="s">
        <v>5</v>
      </c>
      <c r="U139" s="40" t="s">
        <v>36</v>
      </c>
      <c r="V139" s="144">
        <v>1.4999999999999999E-2</v>
      </c>
      <c r="W139" s="144">
        <f t="shared" si="1"/>
        <v>0.16980000000000001</v>
      </c>
      <c r="X139" s="144">
        <v>0</v>
      </c>
      <c r="Y139" s="144">
        <f t="shared" si="2"/>
        <v>0</v>
      </c>
      <c r="Z139" s="144">
        <v>0</v>
      </c>
      <c r="AA139" s="145">
        <f t="shared" si="3"/>
        <v>0</v>
      </c>
      <c r="AR139" s="18" t="s">
        <v>84</v>
      </c>
      <c r="AT139" s="18" t="s">
        <v>137</v>
      </c>
      <c r="AU139" s="18" t="s">
        <v>78</v>
      </c>
      <c r="AY139" s="18" t="s">
        <v>136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8" t="s">
        <v>78</v>
      </c>
      <c r="BK139" s="146">
        <f t="shared" si="9"/>
        <v>0</v>
      </c>
      <c r="BL139" s="18" t="s">
        <v>84</v>
      </c>
      <c r="BM139" s="18" t="s">
        <v>247</v>
      </c>
    </row>
    <row r="140" spans="2:65" s="1" customFormat="1" ht="25.5" customHeight="1">
      <c r="B140" s="137"/>
      <c r="C140" s="138" t="s">
        <v>187</v>
      </c>
      <c r="D140" s="138" t="s">
        <v>137</v>
      </c>
      <c r="E140" s="139" t="s">
        <v>249</v>
      </c>
      <c r="F140" s="192" t="s">
        <v>250</v>
      </c>
      <c r="G140" s="192"/>
      <c r="H140" s="192"/>
      <c r="I140" s="192"/>
      <c r="J140" s="140" t="s">
        <v>140</v>
      </c>
      <c r="K140" s="141">
        <v>28.3</v>
      </c>
      <c r="L140" s="193"/>
      <c r="M140" s="193"/>
      <c r="N140" s="193">
        <f t="shared" si="0"/>
        <v>0</v>
      </c>
      <c r="O140" s="193"/>
      <c r="P140" s="193"/>
      <c r="Q140" s="193"/>
      <c r="R140" s="142"/>
      <c r="T140" s="143" t="s">
        <v>5</v>
      </c>
      <c r="U140" s="40" t="s">
        <v>36</v>
      </c>
      <c r="V140" s="144">
        <v>0.20399999999999999</v>
      </c>
      <c r="W140" s="144">
        <f t="shared" si="1"/>
        <v>5.7732000000000001</v>
      </c>
      <c r="X140" s="144">
        <v>9.5000000000000001E-2</v>
      </c>
      <c r="Y140" s="144">
        <f t="shared" si="2"/>
        <v>2.6884999999999999</v>
      </c>
      <c r="Z140" s="144">
        <v>0</v>
      </c>
      <c r="AA140" s="145">
        <f t="shared" si="3"/>
        <v>0</v>
      </c>
      <c r="AR140" s="18" t="s">
        <v>84</v>
      </c>
      <c r="AT140" s="18" t="s">
        <v>137</v>
      </c>
      <c r="AU140" s="18" t="s">
        <v>78</v>
      </c>
      <c r="AY140" s="18" t="s">
        <v>136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8" t="s">
        <v>78</v>
      </c>
      <c r="BK140" s="146">
        <f t="shared" si="9"/>
        <v>0</v>
      </c>
      <c r="BL140" s="18" t="s">
        <v>84</v>
      </c>
      <c r="BM140" s="18" t="s">
        <v>251</v>
      </c>
    </row>
    <row r="141" spans="2:65" s="1" customFormat="1" ht="16.5" customHeight="1">
      <c r="B141" s="137"/>
      <c r="C141" s="147" t="s">
        <v>191</v>
      </c>
      <c r="D141" s="147" t="s">
        <v>219</v>
      </c>
      <c r="E141" s="148" t="s">
        <v>253</v>
      </c>
      <c r="F141" s="206" t="s">
        <v>254</v>
      </c>
      <c r="G141" s="206"/>
      <c r="H141" s="206"/>
      <c r="I141" s="206"/>
      <c r="J141" s="149" t="s">
        <v>255</v>
      </c>
      <c r="K141" s="150">
        <v>0.874</v>
      </c>
      <c r="L141" s="207"/>
      <c r="M141" s="207"/>
      <c r="N141" s="207">
        <f t="shared" si="0"/>
        <v>0</v>
      </c>
      <c r="O141" s="193"/>
      <c r="P141" s="193"/>
      <c r="Q141" s="193"/>
      <c r="R141" s="142"/>
      <c r="T141" s="143" t="s">
        <v>5</v>
      </c>
      <c r="U141" s="40" t="s">
        <v>36</v>
      </c>
      <c r="V141" s="144">
        <v>0</v>
      </c>
      <c r="W141" s="144">
        <f t="shared" si="1"/>
        <v>0</v>
      </c>
      <c r="X141" s="144">
        <v>1E-3</v>
      </c>
      <c r="Y141" s="144">
        <f t="shared" si="2"/>
        <v>8.7399999999999999E-4</v>
      </c>
      <c r="Z141" s="144">
        <v>0</v>
      </c>
      <c r="AA141" s="145">
        <f t="shared" si="3"/>
        <v>0</v>
      </c>
      <c r="AR141" s="18" t="s">
        <v>166</v>
      </c>
      <c r="AT141" s="18" t="s">
        <v>219</v>
      </c>
      <c r="AU141" s="18" t="s">
        <v>78</v>
      </c>
      <c r="AY141" s="18" t="s">
        <v>136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8" t="s">
        <v>78</v>
      </c>
      <c r="BK141" s="146">
        <f t="shared" si="9"/>
        <v>0</v>
      </c>
      <c r="BL141" s="18" t="s">
        <v>84</v>
      </c>
      <c r="BM141" s="18" t="s">
        <v>256</v>
      </c>
    </row>
    <row r="142" spans="2:65" s="1" customFormat="1" ht="25.5" customHeight="1">
      <c r="B142" s="137"/>
      <c r="C142" s="138" t="s">
        <v>195</v>
      </c>
      <c r="D142" s="138" t="s">
        <v>137</v>
      </c>
      <c r="E142" s="139" t="s">
        <v>258</v>
      </c>
      <c r="F142" s="192" t="s">
        <v>259</v>
      </c>
      <c r="G142" s="192"/>
      <c r="H142" s="192"/>
      <c r="I142" s="192"/>
      <c r="J142" s="140" t="s">
        <v>140</v>
      </c>
      <c r="K142" s="141">
        <v>28.3</v>
      </c>
      <c r="L142" s="193"/>
      <c r="M142" s="193"/>
      <c r="N142" s="193">
        <f t="shared" si="0"/>
        <v>0</v>
      </c>
      <c r="O142" s="193"/>
      <c r="P142" s="193"/>
      <c r="Q142" s="193"/>
      <c r="R142" s="142"/>
      <c r="T142" s="143" t="s">
        <v>5</v>
      </c>
      <c r="U142" s="40" t="s">
        <v>36</v>
      </c>
      <c r="V142" s="144">
        <v>1.7000000000000001E-2</v>
      </c>
      <c r="W142" s="144">
        <f t="shared" si="1"/>
        <v>0.48110000000000003</v>
      </c>
      <c r="X142" s="144">
        <v>0</v>
      </c>
      <c r="Y142" s="144">
        <f t="shared" si="2"/>
        <v>0</v>
      </c>
      <c r="Z142" s="144">
        <v>0</v>
      </c>
      <c r="AA142" s="145">
        <f t="shared" si="3"/>
        <v>0</v>
      </c>
      <c r="AR142" s="18" t="s">
        <v>84</v>
      </c>
      <c r="AT142" s="18" t="s">
        <v>137</v>
      </c>
      <c r="AU142" s="18" t="s">
        <v>78</v>
      </c>
      <c r="AY142" s="18" t="s">
        <v>136</v>
      </c>
      <c r="BE142" s="146">
        <f t="shared" si="4"/>
        <v>0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8" t="s">
        <v>78</v>
      </c>
      <c r="BK142" s="146">
        <f t="shared" si="9"/>
        <v>0</v>
      </c>
      <c r="BL142" s="18" t="s">
        <v>84</v>
      </c>
      <c r="BM142" s="18" t="s">
        <v>260</v>
      </c>
    </row>
    <row r="143" spans="2:65" s="1" customFormat="1" ht="25.5" customHeight="1">
      <c r="B143" s="137"/>
      <c r="C143" s="138" t="s">
        <v>199</v>
      </c>
      <c r="D143" s="138" t="s">
        <v>137</v>
      </c>
      <c r="E143" s="139" t="s">
        <v>262</v>
      </c>
      <c r="F143" s="192" t="s">
        <v>263</v>
      </c>
      <c r="G143" s="192"/>
      <c r="H143" s="192"/>
      <c r="I143" s="192"/>
      <c r="J143" s="140" t="s">
        <v>140</v>
      </c>
      <c r="K143" s="141">
        <v>28.3</v>
      </c>
      <c r="L143" s="193"/>
      <c r="M143" s="193"/>
      <c r="N143" s="193">
        <f t="shared" si="0"/>
        <v>0</v>
      </c>
      <c r="O143" s="193"/>
      <c r="P143" s="193"/>
      <c r="Q143" s="193"/>
      <c r="R143" s="142"/>
      <c r="T143" s="143" t="s">
        <v>5</v>
      </c>
      <c r="U143" s="40" t="s">
        <v>36</v>
      </c>
      <c r="V143" s="144">
        <v>0.128</v>
      </c>
      <c r="W143" s="144">
        <f t="shared" si="1"/>
        <v>3.6224000000000003</v>
      </c>
      <c r="X143" s="144">
        <v>0</v>
      </c>
      <c r="Y143" s="144">
        <f t="shared" si="2"/>
        <v>0</v>
      </c>
      <c r="Z143" s="144">
        <v>0</v>
      </c>
      <c r="AA143" s="145">
        <f t="shared" si="3"/>
        <v>0</v>
      </c>
      <c r="AR143" s="18" t="s">
        <v>84</v>
      </c>
      <c r="AT143" s="18" t="s">
        <v>137</v>
      </c>
      <c r="AU143" s="18" t="s">
        <v>78</v>
      </c>
      <c r="AY143" s="18" t="s">
        <v>136</v>
      </c>
      <c r="BE143" s="146">
        <f t="shared" si="4"/>
        <v>0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8" t="s">
        <v>78</v>
      </c>
      <c r="BK143" s="146">
        <f t="shared" si="9"/>
        <v>0</v>
      </c>
      <c r="BL143" s="18" t="s">
        <v>84</v>
      </c>
      <c r="BM143" s="18" t="s">
        <v>264</v>
      </c>
    </row>
    <row r="144" spans="2:65" s="1" customFormat="1" ht="25.5" customHeight="1">
      <c r="B144" s="137"/>
      <c r="C144" s="138" t="s">
        <v>203</v>
      </c>
      <c r="D144" s="138" t="s">
        <v>137</v>
      </c>
      <c r="E144" s="139" t="s">
        <v>728</v>
      </c>
      <c r="F144" s="192" t="s">
        <v>729</v>
      </c>
      <c r="G144" s="192"/>
      <c r="H144" s="192"/>
      <c r="I144" s="192"/>
      <c r="J144" s="140" t="s">
        <v>140</v>
      </c>
      <c r="K144" s="141">
        <v>28.3</v>
      </c>
      <c r="L144" s="193"/>
      <c r="M144" s="193"/>
      <c r="N144" s="193">
        <f t="shared" si="0"/>
        <v>0</v>
      </c>
      <c r="O144" s="193"/>
      <c r="P144" s="193"/>
      <c r="Q144" s="193"/>
      <c r="R144" s="142"/>
      <c r="T144" s="143" t="s">
        <v>5</v>
      </c>
      <c r="U144" s="40" t="s">
        <v>36</v>
      </c>
      <c r="V144" s="144">
        <v>0.70099999999999996</v>
      </c>
      <c r="W144" s="144">
        <f t="shared" si="1"/>
        <v>19.8383</v>
      </c>
      <c r="X144" s="144">
        <v>0</v>
      </c>
      <c r="Y144" s="144">
        <f t="shared" si="2"/>
        <v>0</v>
      </c>
      <c r="Z144" s="144">
        <v>0</v>
      </c>
      <c r="AA144" s="145">
        <f t="shared" si="3"/>
        <v>0</v>
      </c>
      <c r="AR144" s="18" t="s">
        <v>84</v>
      </c>
      <c r="AT144" s="18" t="s">
        <v>137</v>
      </c>
      <c r="AU144" s="18" t="s">
        <v>78</v>
      </c>
      <c r="AY144" s="18" t="s">
        <v>136</v>
      </c>
      <c r="BE144" s="146">
        <f t="shared" si="4"/>
        <v>0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8" t="s">
        <v>78</v>
      </c>
      <c r="BK144" s="146">
        <f t="shared" si="9"/>
        <v>0</v>
      </c>
      <c r="BL144" s="18" t="s">
        <v>84</v>
      </c>
      <c r="BM144" s="18" t="s">
        <v>730</v>
      </c>
    </row>
    <row r="145" spans="2:65" s="1" customFormat="1" ht="16.5" customHeight="1">
      <c r="B145" s="137"/>
      <c r="C145" s="147" t="s">
        <v>207</v>
      </c>
      <c r="D145" s="147" t="s">
        <v>219</v>
      </c>
      <c r="E145" s="148" t="s">
        <v>278</v>
      </c>
      <c r="F145" s="206" t="s">
        <v>279</v>
      </c>
      <c r="G145" s="206"/>
      <c r="H145" s="206"/>
      <c r="I145" s="206"/>
      <c r="J145" s="149" t="s">
        <v>169</v>
      </c>
      <c r="K145" s="150">
        <v>11.32</v>
      </c>
      <c r="L145" s="207"/>
      <c r="M145" s="207"/>
      <c r="N145" s="207">
        <f t="shared" si="0"/>
        <v>0</v>
      </c>
      <c r="O145" s="193"/>
      <c r="P145" s="193"/>
      <c r="Q145" s="193"/>
      <c r="R145" s="142"/>
      <c r="T145" s="143" t="s">
        <v>5</v>
      </c>
      <c r="U145" s="40" t="s">
        <v>36</v>
      </c>
      <c r="V145" s="144">
        <v>0</v>
      </c>
      <c r="W145" s="144">
        <f t="shared" si="1"/>
        <v>0</v>
      </c>
      <c r="X145" s="144">
        <v>1E-3</v>
      </c>
      <c r="Y145" s="144">
        <f t="shared" si="2"/>
        <v>1.132E-2</v>
      </c>
      <c r="Z145" s="144">
        <v>0</v>
      </c>
      <c r="AA145" s="145">
        <f t="shared" si="3"/>
        <v>0</v>
      </c>
      <c r="AR145" s="18" t="s">
        <v>166</v>
      </c>
      <c r="AT145" s="18" t="s">
        <v>219</v>
      </c>
      <c r="AU145" s="18" t="s">
        <v>78</v>
      </c>
      <c r="AY145" s="18" t="s">
        <v>136</v>
      </c>
      <c r="BE145" s="146">
        <f t="shared" si="4"/>
        <v>0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8" t="s">
        <v>78</v>
      </c>
      <c r="BK145" s="146">
        <f t="shared" si="9"/>
        <v>0</v>
      </c>
      <c r="BL145" s="18" t="s">
        <v>84</v>
      </c>
      <c r="BM145" s="18" t="s">
        <v>280</v>
      </c>
    </row>
    <row r="146" spans="2:65" s="1" customFormat="1" ht="25.5" customHeight="1">
      <c r="B146" s="137"/>
      <c r="C146" s="138" t="s">
        <v>211</v>
      </c>
      <c r="D146" s="138" t="s">
        <v>137</v>
      </c>
      <c r="E146" s="139" t="s">
        <v>282</v>
      </c>
      <c r="F146" s="192" t="s">
        <v>283</v>
      </c>
      <c r="G146" s="192"/>
      <c r="H146" s="192"/>
      <c r="I146" s="192"/>
      <c r="J146" s="140" t="s">
        <v>284</v>
      </c>
      <c r="K146" s="141">
        <v>11</v>
      </c>
      <c r="L146" s="193"/>
      <c r="M146" s="193"/>
      <c r="N146" s="193">
        <f t="shared" si="0"/>
        <v>0</v>
      </c>
      <c r="O146" s="193"/>
      <c r="P146" s="193"/>
      <c r="Q146" s="193"/>
      <c r="R146" s="142"/>
      <c r="T146" s="143" t="s">
        <v>5</v>
      </c>
      <c r="U146" s="40" t="s">
        <v>36</v>
      </c>
      <c r="V146" s="144">
        <v>2.4E-2</v>
      </c>
      <c r="W146" s="144">
        <f t="shared" si="1"/>
        <v>0.26400000000000001</v>
      </c>
      <c r="X146" s="144">
        <v>0</v>
      </c>
      <c r="Y146" s="144">
        <f t="shared" si="2"/>
        <v>0</v>
      </c>
      <c r="Z146" s="144">
        <v>0</v>
      </c>
      <c r="AA146" s="145">
        <f t="shared" si="3"/>
        <v>0</v>
      </c>
      <c r="AR146" s="18" t="s">
        <v>84</v>
      </c>
      <c r="AT146" s="18" t="s">
        <v>137</v>
      </c>
      <c r="AU146" s="18" t="s">
        <v>78</v>
      </c>
      <c r="AY146" s="18" t="s">
        <v>136</v>
      </c>
      <c r="BE146" s="146">
        <f t="shared" si="4"/>
        <v>0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8" t="s">
        <v>78</v>
      </c>
      <c r="BK146" s="146">
        <f t="shared" si="9"/>
        <v>0</v>
      </c>
      <c r="BL146" s="18" t="s">
        <v>84</v>
      </c>
      <c r="BM146" s="18" t="s">
        <v>285</v>
      </c>
    </row>
    <row r="147" spans="2:65" s="1" customFormat="1" ht="25.5" customHeight="1">
      <c r="B147" s="137"/>
      <c r="C147" s="138" t="s">
        <v>10</v>
      </c>
      <c r="D147" s="138" t="s">
        <v>137</v>
      </c>
      <c r="E147" s="139" t="s">
        <v>287</v>
      </c>
      <c r="F147" s="192" t="s">
        <v>288</v>
      </c>
      <c r="G147" s="192"/>
      <c r="H147" s="192"/>
      <c r="I147" s="192"/>
      <c r="J147" s="140" t="s">
        <v>284</v>
      </c>
      <c r="K147" s="141">
        <v>11</v>
      </c>
      <c r="L147" s="193"/>
      <c r="M147" s="193"/>
      <c r="N147" s="193">
        <f t="shared" si="0"/>
        <v>0</v>
      </c>
      <c r="O147" s="193"/>
      <c r="P147" s="193"/>
      <c r="Q147" s="193"/>
      <c r="R147" s="142"/>
      <c r="T147" s="143" t="s">
        <v>5</v>
      </c>
      <c r="U147" s="40" t="s">
        <v>36</v>
      </c>
      <c r="V147" s="144">
        <v>8.9999999999999993E-3</v>
      </c>
      <c r="W147" s="144">
        <f t="shared" si="1"/>
        <v>9.8999999999999991E-2</v>
      </c>
      <c r="X147" s="144">
        <v>1.1999999999999999E-3</v>
      </c>
      <c r="Y147" s="144">
        <f t="shared" si="2"/>
        <v>1.3199999999999998E-2</v>
      </c>
      <c r="Z147" s="144">
        <v>0</v>
      </c>
      <c r="AA147" s="145">
        <f t="shared" si="3"/>
        <v>0</v>
      </c>
      <c r="AR147" s="18" t="s">
        <v>84</v>
      </c>
      <c r="AT147" s="18" t="s">
        <v>137</v>
      </c>
      <c r="AU147" s="18" t="s">
        <v>78</v>
      </c>
      <c r="AY147" s="18" t="s">
        <v>136</v>
      </c>
      <c r="BE147" s="146">
        <f t="shared" si="4"/>
        <v>0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8" t="s">
        <v>78</v>
      </c>
      <c r="BK147" s="146">
        <f t="shared" si="9"/>
        <v>0</v>
      </c>
      <c r="BL147" s="18" t="s">
        <v>84</v>
      </c>
      <c r="BM147" s="18" t="s">
        <v>289</v>
      </c>
    </row>
    <row r="148" spans="2:65" s="1" customFormat="1" ht="16.5" customHeight="1">
      <c r="B148" s="137"/>
      <c r="C148" s="147" t="s">
        <v>218</v>
      </c>
      <c r="D148" s="147" t="s">
        <v>219</v>
      </c>
      <c r="E148" s="148" t="s">
        <v>291</v>
      </c>
      <c r="F148" s="206" t="s">
        <v>316</v>
      </c>
      <c r="G148" s="206"/>
      <c r="H148" s="206"/>
      <c r="I148" s="206"/>
      <c r="J148" s="149" t="s">
        <v>284</v>
      </c>
      <c r="K148" s="150">
        <v>3</v>
      </c>
      <c r="L148" s="207"/>
      <c r="M148" s="207"/>
      <c r="N148" s="207">
        <f t="shared" si="0"/>
        <v>0</v>
      </c>
      <c r="O148" s="193"/>
      <c r="P148" s="193"/>
      <c r="Q148" s="193"/>
      <c r="R148" s="142"/>
      <c r="T148" s="143" t="s">
        <v>5</v>
      </c>
      <c r="U148" s="40" t="s">
        <v>36</v>
      </c>
      <c r="V148" s="144">
        <v>0</v>
      </c>
      <c r="W148" s="144">
        <f t="shared" si="1"/>
        <v>0</v>
      </c>
      <c r="X148" s="144">
        <v>3.0000000000000001E-3</v>
      </c>
      <c r="Y148" s="144">
        <f t="shared" si="2"/>
        <v>9.0000000000000011E-3</v>
      </c>
      <c r="Z148" s="144">
        <v>0</v>
      </c>
      <c r="AA148" s="145">
        <f t="shared" si="3"/>
        <v>0</v>
      </c>
      <c r="AR148" s="18" t="s">
        <v>166</v>
      </c>
      <c r="AT148" s="18" t="s">
        <v>219</v>
      </c>
      <c r="AU148" s="18" t="s">
        <v>78</v>
      </c>
      <c r="AY148" s="18" t="s">
        <v>136</v>
      </c>
      <c r="BE148" s="146">
        <f t="shared" si="4"/>
        <v>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8" t="s">
        <v>78</v>
      </c>
      <c r="BK148" s="146">
        <f t="shared" si="9"/>
        <v>0</v>
      </c>
      <c r="BL148" s="18" t="s">
        <v>84</v>
      </c>
      <c r="BM148" s="18" t="s">
        <v>317</v>
      </c>
    </row>
    <row r="149" spans="2:65" s="1" customFormat="1" ht="16.5" customHeight="1">
      <c r="B149" s="137"/>
      <c r="C149" s="147" t="s">
        <v>224</v>
      </c>
      <c r="D149" s="147" t="s">
        <v>219</v>
      </c>
      <c r="E149" s="148" t="s">
        <v>295</v>
      </c>
      <c r="F149" s="206" t="s">
        <v>620</v>
      </c>
      <c r="G149" s="206"/>
      <c r="H149" s="206"/>
      <c r="I149" s="206"/>
      <c r="J149" s="149" t="s">
        <v>284</v>
      </c>
      <c r="K149" s="150">
        <v>3</v>
      </c>
      <c r="L149" s="207"/>
      <c r="M149" s="207"/>
      <c r="N149" s="207">
        <f t="shared" si="0"/>
        <v>0</v>
      </c>
      <c r="O149" s="193"/>
      <c r="P149" s="193"/>
      <c r="Q149" s="193"/>
      <c r="R149" s="142"/>
      <c r="T149" s="143" t="s">
        <v>5</v>
      </c>
      <c r="U149" s="40" t="s">
        <v>36</v>
      </c>
      <c r="V149" s="144">
        <v>0</v>
      </c>
      <c r="W149" s="144">
        <f t="shared" si="1"/>
        <v>0</v>
      </c>
      <c r="X149" s="144">
        <v>3.0000000000000001E-3</v>
      </c>
      <c r="Y149" s="144">
        <f t="shared" si="2"/>
        <v>9.0000000000000011E-3</v>
      </c>
      <c r="Z149" s="144">
        <v>0</v>
      </c>
      <c r="AA149" s="145">
        <f t="shared" si="3"/>
        <v>0</v>
      </c>
      <c r="AR149" s="18" t="s">
        <v>166</v>
      </c>
      <c r="AT149" s="18" t="s">
        <v>219</v>
      </c>
      <c r="AU149" s="18" t="s">
        <v>78</v>
      </c>
      <c r="AY149" s="18" t="s">
        <v>136</v>
      </c>
      <c r="BE149" s="146">
        <f t="shared" si="4"/>
        <v>0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8" t="s">
        <v>78</v>
      </c>
      <c r="BK149" s="146">
        <f t="shared" si="9"/>
        <v>0</v>
      </c>
      <c r="BL149" s="18" t="s">
        <v>84</v>
      </c>
      <c r="BM149" s="18" t="s">
        <v>321</v>
      </c>
    </row>
    <row r="150" spans="2:65" s="1" customFormat="1" ht="16.5" customHeight="1">
      <c r="B150" s="137"/>
      <c r="C150" s="147" t="s">
        <v>228</v>
      </c>
      <c r="D150" s="147" t="s">
        <v>219</v>
      </c>
      <c r="E150" s="148" t="s">
        <v>299</v>
      </c>
      <c r="F150" s="206" t="s">
        <v>324</v>
      </c>
      <c r="G150" s="206"/>
      <c r="H150" s="206"/>
      <c r="I150" s="206"/>
      <c r="J150" s="149" t="s">
        <v>284</v>
      </c>
      <c r="K150" s="150">
        <v>2</v>
      </c>
      <c r="L150" s="207"/>
      <c r="M150" s="207"/>
      <c r="N150" s="207">
        <f t="shared" si="0"/>
        <v>0</v>
      </c>
      <c r="O150" s="193"/>
      <c r="P150" s="193"/>
      <c r="Q150" s="193"/>
      <c r="R150" s="142"/>
      <c r="T150" s="143" t="s">
        <v>5</v>
      </c>
      <c r="U150" s="40" t="s">
        <v>36</v>
      </c>
      <c r="V150" s="144">
        <v>0</v>
      </c>
      <c r="W150" s="144">
        <f t="shared" si="1"/>
        <v>0</v>
      </c>
      <c r="X150" s="144">
        <v>3.0000000000000001E-3</v>
      </c>
      <c r="Y150" s="144">
        <f t="shared" si="2"/>
        <v>6.0000000000000001E-3</v>
      </c>
      <c r="Z150" s="144">
        <v>0</v>
      </c>
      <c r="AA150" s="145">
        <f t="shared" si="3"/>
        <v>0</v>
      </c>
      <c r="AR150" s="18" t="s">
        <v>166</v>
      </c>
      <c r="AT150" s="18" t="s">
        <v>219</v>
      </c>
      <c r="AU150" s="18" t="s">
        <v>78</v>
      </c>
      <c r="AY150" s="18" t="s">
        <v>136</v>
      </c>
      <c r="BE150" s="146">
        <f t="shared" si="4"/>
        <v>0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8" t="s">
        <v>78</v>
      </c>
      <c r="BK150" s="146">
        <f t="shared" si="9"/>
        <v>0</v>
      </c>
      <c r="BL150" s="18" t="s">
        <v>84</v>
      </c>
      <c r="BM150" s="18" t="s">
        <v>325</v>
      </c>
    </row>
    <row r="151" spans="2:65" s="1" customFormat="1" ht="16.5" customHeight="1">
      <c r="B151" s="137"/>
      <c r="C151" s="147" t="s">
        <v>232</v>
      </c>
      <c r="D151" s="147" t="s">
        <v>219</v>
      </c>
      <c r="E151" s="148" t="s">
        <v>303</v>
      </c>
      <c r="F151" s="206" t="s">
        <v>621</v>
      </c>
      <c r="G151" s="206"/>
      <c r="H151" s="206"/>
      <c r="I151" s="206"/>
      <c r="J151" s="149" t="s">
        <v>284</v>
      </c>
      <c r="K151" s="150">
        <v>3</v>
      </c>
      <c r="L151" s="207"/>
      <c r="M151" s="207"/>
      <c r="N151" s="207">
        <f t="shared" si="0"/>
        <v>0</v>
      </c>
      <c r="O151" s="193"/>
      <c r="P151" s="193"/>
      <c r="Q151" s="193"/>
      <c r="R151" s="142"/>
      <c r="T151" s="143" t="s">
        <v>5</v>
      </c>
      <c r="U151" s="40" t="s">
        <v>36</v>
      </c>
      <c r="V151" s="144">
        <v>0</v>
      </c>
      <c r="W151" s="144">
        <f t="shared" si="1"/>
        <v>0</v>
      </c>
      <c r="X151" s="144">
        <v>3.0000000000000001E-3</v>
      </c>
      <c r="Y151" s="144">
        <f t="shared" si="2"/>
        <v>9.0000000000000011E-3</v>
      </c>
      <c r="Z151" s="144">
        <v>0</v>
      </c>
      <c r="AA151" s="145">
        <f t="shared" si="3"/>
        <v>0</v>
      </c>
      <c r="AR151" s="18" t="s">
        <v>166</v>
      </c>
      <c r="AT151" s="18" t="s">
        <v>219</v>
      </c>
      <c r="AU151" s="18" t="s">
        <v>78</v>
      </c>
      <c r="AY151" s="18" t="s">
        <v>136</v>
      </c>
      <c r="BE151" s="146">
        <f t="shared" si="4"/>
        <v>0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8" t="s">
        <v>78</v>
      </c>
      <c r="BK151" s="146">
        <f t="shared" si="9"/>
        <v>0</v>
      </c>
      <c r="BL151" s="18" t="s">
        <v>84</v>
      </c>
      <c r="BM151" s="18" t="s">
        <v>622</v>
      </c>
    </row>
    <row r="152" spans="2:65" s="1" customFormat="1" ht="25.5" customHeight="1">
      <c r="B152" s="137"/>
      <c r="C152" s="138" t="s">
        <v>236</v>
      </c>
      <c r="D152" s="138" t="s">
        <v>137</v>
      </c>
      <c r="E152" s="139" t="s">
        <v>327</v>
      </c>
      <c r="F152" s="192" t="s">
        <v>328</v>
      </c>
      <c r="G152" s="192"/>
      <c r="H152" s="192"/>
      <c r="I152" s="192"/>
      <c r="J152" s="140" t="s">
        <v>140</v>
      </c>
      <c r="K152" s="141">
        <v>28.3</v>
      </c>
      <c r="L152" s="193"/>
      <c r="M152" s="193"/>
      <c r="N152" s="193">
        <f t="shared" si="0"/>
        <v>0</v>
      </c>
      <c r="O152" s="193"/>
      <c r="P152" s="193"/>
      <c r="Q152" s="193"/>
      <c r="R152" s="142"/>
      <c r="T152" s="143" t="s">
        <v>5</v>
      </c>
      <c r="U152" s="40" t="s">
        <v>36</v>
      </c>
      <c r="V152" s="144">
        <v>8.4000000000000005E-2</v>
      </c>
      <c r="W152" s="144">
        <f t="shared" si="1"/>
        <v>2.3772000000000002</v>
      </c>
      <c r="X152" s="144">
        <v>0</v>
      </c>
      <c r="Y152" s="144">
        <f t="shared" si="2"/>
        <v>0</v>
      </c>
      <c r="Z152" s="144">
        <v>0</v>
      </c>
      <c r="AA152" s="145">
        <f t="shared" si="3"/>
        <v>0</v>
      </c>
      <c r="AR152" s="18" t="s">
        <v>84</v>
      </c>
      <c r="AT152" s="18" t="s">
        <v>137</v>
      </c>
      <c r="AU152" s="18" t="s">
        <v>78</v>
      </c>
      <c r="AY152" s="18" t="s">
        <v>136</v>
      </c>
      <c r="BE152" s="146">
        <f t="shared" si="4"/>
        <v>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8" t="s">
        <v>78</v>
      </c>
      <c r="BK152" s="146">
        <f t="shared" si="9"/>
        <v>0</v>
      </c>
      <c r="BL152" s="18" t="s">
        <v>84</v>
      </c>
      <c r="BM152" s="18" t="s">
        <v>329</v>
      </c>
    </row>
    <row r="153" spans="2:65" s="1" customFormat="1" ht="16.5" customHeight="1">
      <c r="B153" s="137"/>
      <c r="C153" s="147" t="s">
        <v>240</v>
      </c>
      <c r="D153" s="147" t="s">
        <v>219</v>
      </c>
      <c r="E153" s="148" t="s">
        <v>331</v>
      </c>
      <c r="F153" s="206" t="s">
        <v>332</v>
      </c>
      <c r="G153" s="206"/>
      <c r="H153" s="206"/>
      <c r="I153" s="206"/>
      <c r="J153" s="149" t="s">
        <v>333</v>
      </c>
      <c r="K153" s="150">
        <v>707.5</v>
      </c>
      <c r="L153" s="207"/>
      <c r="M153" s="207"/>
      <c r="N153" s="207">
        <f t="shared" si="0"/>
        <v>0</v>
      </c>
      <c r="O153" s="193"/>
      <c r="P153" s="193"/>
      <c r="Q153" s="193"/>
      <c r="R153" s="142"/>
      <c r="T153" s="143" t="s">
        <v>5</v>
      </c>
      <c r="U153" s="40" t="s">
        <v>36</v>
      </c>
      <c r="V153" s="144">
        <v>0</v>
      </c>
      <c r="W153" s="144">
        <f t="shared" si="1"/>
        <v>0</v>
      </c>
      <c r="X153" s="144">
        <v>2.9999999999999997E-4</v>
      </c>
      <c r="Y153" s="144">
        <f t="shared" si="2"/>
        <v>0.21224999999999999</v>
      </c>
      <c r="Z153" s="144">
        <v>0</v>
      </c>
      <c r="AA153" s="145">
        <f t="shared" si="3"/>
        <v>0</v>
      </c>
      <c r="AR153" s="18" t="s">
        <v>166</v>
      </c>
      <c r="AT153" s="18" t="s">
        <v>219</v>
      </c>
      <c r="AU153" s="18" t="s">
        <v>78</v>
      </c>
      <c r="AY153" s="18" t="s">
        <v>136</v>
      </c>
      <c r="BE153" s="146">
        <f t="shared" si="4"/>
        <v>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8" t="s">
        <v>78</v>
      </c>
      <c r="BK153" s="146">
        <f t="shared" si="9"/>
        <v>0</v>
      </c>
      <c r="BL153" s="18" t="s">
        <v>84</v>
      </c>
      <c r="BM153" s="18" t="s">
        <v>334</v>
      </c>
    </row>
    <row r="154" spans="2:65" s="1" customFormat="1" ht="25.5" customHeight="1">
      <c r="B154" s="137"/>
      <c r="C154" s="138" t="s">
        <v>244</v>
      </c>
      <c r="D154" s="138" t="s">
        <v>137</v>
      </c>
      <c r="E154" s="139" t="s">
        <v>336</v>
      </c>
      <c r="F154" s="192" t="s">
        <v>337</v>
      </c>
      <c r="G154" s="192"/>
      <c r="H154" s="192"/>
      <c r="I154" s="192"/>
      <c r="J154" s="140" t="s">
        <v>140</v>
      </c>
      <c r="K154" s="141">
        <v>28.3</v>
      </c>
      <c r="L154" s="193"/>
      <c r="M154" s="193"/>
      <c r="N154" s="193">
        <f t="shared" si="0"/>
        <v>0</v>
      </c>
      <c r="O154" s="193"/>
      <c r="P154" s="193"/>
      <c r="Q154" s="193"/>
      <c r="R154" s="142"/>
      <c r="T154" s="143" t="s">
        <v>5</v>
      </c>
      <c r="U154" s="40" t="s">
        <v>36</v>
      </c>
      <c r="V154" s="144">
        <v>1.2E-2</v>
      </c>
      <c r="W154" s="144">
        <f t="shared" si="1"/>
        <v>0.33960000000000001</v>
      </c>
      <c r="X154" s="144">
        <v>0</v>
      </c>
      <c r="Y154" s="144">
        <f t="shared" si="2"/>
        <v>0</v>
      </c>
      <c r="Z154" s="144">
        <v>0</v>
      </c>
      <c r="AA154" s="145">
        <f t="shared" si="3"/>
        <v>0</v>
      </c>
      <c r="AR154" s="18" t="s">
        <v>84</v>
      </c>
      <c r="AT154" s="18" t="s">
        <v>137</v>
      </c>
      <c r="AU154" s="18" t="s">
        <v>78</v>
      </c>
      <c r="AY154" s="18" t="s">
        <v>136</v>
      </c>
      <c r="BE154" s="146">
        <f t="shared" si="4"/>
        <v>0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8" t="s">
        <v>78</v>
      </c>
      <c r="BK154" s="146">
        <f t="shared" si="9"/>
        <v>0</v>
      </c>
      <c r="BL154" s="18" t="s">
        <v>84</v>
      </c>
      <c r="BM154" s="18" t="s">
        <v>338</v>
      </c>
    </row>
    <row r="155" spans="2:65" s="1" customFormat="1" ht="25.5" customHeight="1">
      <c r="B155" s="137"/>
      <c r="C155" s="138" t="s">
        <v>248</v>
      </c>
      <c r="D155" s="138" t="s">
        <v>137</v>
      </c>
      <c r="E155" s="139" t="s">
        <v>340</v>
      </c>
      <c r="F155" s="192" t="s">
        <v>341</v>
      </c>
      <c r="G155" s="192"/>
      <c r="H155" s="192"/>
      <c r="I155" s="192"/>
      <c r="J155" s="140" t="s">
        <v>169</v>
      </c>
      <c r="K155" s="141">
        <v>1.415</v>
      </c>
      <c r="L155" s="193"/>
      <c r="M155" s="193"/>
      <c r="N155" s="193">
        <f t="shared" si="0"/>
        <v>0</v>
      </c>
      <c r="O155" s="193"/>
      <c r="P155" s="193"/>
      <c r="Q155" s="193"/>
      <c r="R155" s="142"/>
      <c r="T155" s="143" t="s">
        <v>5</v>
      </c>
      <c r="U155" s="40" t="s">
        <v>36</v>
      </c>
      <c r="V155" s="144">
        <v>1.175</v>
      </c>
      <c r="W155" s="144">
        <f t="shared" si="1"/>
        <v>1.662625</v>
      </c>
      <c r="X155" s="144">
        <v>1</v>
      </c>
      <c r="Y155" s="144">
        <f t="shared" si="2"/>
        <v>1.415</v>
      </c>
      <c r="Z155" s="144">
        <v>0</v>
      </c>
      <c r="AA155" s="145">
        <f t="shared" si="3"/>
        <v>0</v>
      </c>
      <c r="AR155" s="18" t="s">
        <v>84</v>
      </c>
      <c r="AT155" s="18" t="s">
        <v>137</v>
      </c>
      <c r="AU155" s="18" t="s">
        <v>78</v>
      </c>
      <c r="AY155" s="18" t="s">
        <v>136</v>
      </c>
      <c r="BE155" s="146">
        <f t="shared" si="4"/>
        <v>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8" t="s">
        <v>78</v>
      </c>
      <c r="BK155" s="146">
        <f t="shared" si="9"/>
        <v>0</v>
      </c>
      <c r="BL155" s="18" t="s">
        <v>84</v>
      </c>
      <c r="BM155" s="18" t="s">
        <v>342</v>
      </c>
    </row>
    <row r="156" spans="2:65" s="1" customFormat="1" ht="25.5" customHeight="1">
      <c r="B156" s="137"/>
      <c r="C156" s="138" t="s">
        <v>252</v>
      </c>
      <c r="D156" s="138" t="s">
        <v>137</v>
      </c>
      <c r="E156" s="139" t="s">
        <v>344</v>
      </c>
      <c r="F156" s="192" t="s">
        <v>345</v>
      </c>
      <c r="G156" s="192"/>
      <c r="H156" s="192"/>
      <c r="I156" s="192"/>
      <c r="J156" s="140" t="s">
        <v>169</v>
      </c>
      <c r="K156" s="141">
        <v>1.415</v>
      </c>
      <c r="L156" s="193"/>
      <c r="M156" s="193"/>
      <c r="N156" s="193">
        <f t="shared" si="0"/>
        <v>0</v>
      </c>
      <c r="O156" s="193"/>
      <c r="P156" s="193"/>
      <c r="Q156" s="193"/>
      <c r="R156" s="142"/>
      <c r="T156" s="143" t="s">
        <v>5</v>
      </c>
      <c r="U156" s="40" t="s">
        <v>36</v>
      </c>
      <c r="V156" s="144">
        <v>0.91</v>
      </c>
      <c r="W156" s="144">
        <f t="shared" si="1"/>
        <v>1.2876500000000002</v>
      </c>
      <c r="X156" s="144">
        <v>0</v>
      </c>
      <c r="Y156" s="144">
        <f t="shared" si="2"/>
        <v>0</v>
      </c>
      <c r="Z156" s="144">
        <v>0</v>
      </c>
      <c r="AA156" s="145">
        <f t="shared" si="3"/>
        <v>0</v>
      </c>
      <c r="AR156" s="18" t="s">
        <v>84</v>
      </c>
      <c r="AT156" s="18" t="s">
        <v>137</v>
      </c>
      <c r="AU156" s="18" t="s">
        <v>78</v>
      </c>
      <c r="AY156" s="18" t="s">
        <v>136</v>
      </c>
      <c r="BE156" s="146">
        <f t="shared" si="4"/>
        <v>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8" t="s">
        <v>78</v>
      </c>
      <c r="BK156" s="146">
        <f t="shared" si="9"/>
        <v>0</v>
      </c>
      <c r="BL156" s="18" t="s">
        <v>84</v>
      </c>
      <c r="BM156" s="18" t="s">
        <v>346</v>
      </c>
    </row>
    <row r="157" spans="2:65" s="9" customFormat="1" ht="29.85" customHeight="1">
      <c r="B157" s="126"/>
      <c r="C157" s="127"/>
      <c r="D157" s="136" t="s">
        <v>107</v>
      </c>
      <c r="E157" s="136"/>
      <c r="F157" s="136"/>
      <c r="G157" s="136"/>
      <c r="H157" s="136"/>
      <c r="I157" s="136"/>
      <c r="J157" s="136"/>
      <c r="K157" s="136"/>
      <c r="L157" s="136"/>
      <c r="M157" s="136"/>
      <c r="N157" s="200">
        <f>BK157</f>
        <v>0</v>
      </c>
      <c r="O157" s="201"/>
      <c r="P157" s="201"/>
      <c r="Q157" s="201"/>
      <c r="R157" s="129"/>
      <c r="T157" s="130"/>
      <c r="U157" s="127"/>
      <c r="V157" s="127"/>
      <c r="W157" s="131">
        <f>SUM(W158:W159)</f>
        <v>4.8110000000000008</v>
      </c>
      <c r="X157" s="127"/>
      <c r="Y157" s="131">
        <f>SUM(Y158:Y159)</f>
        <v>4.4714000000000004E-2</v>
      </c>
      <c r="Z157" s="127"/>
      <c r="AA157" s="132">
        <f>SUM(AA158:AA159)</f>
        <v>0</v>
      </c>
      <c r="AR157" s="133" t="s">
        <v>75</v>
      </c>
      <c r="AT157" s="134" t="s">
        <v>68</v>
      </c>
      <c r="AU157" s="134" t="s">
        <v>75</v>
      </c>
      <c r="AY157" s="133" t="s">
        <v>136</v>
      </c>
      <c r="BK157" s="135">
        <f>SUM(BK158:BK159)</f>
        <v>0</v>
      </c>
    </row>
    <row r="158" spans="2:65" s="1" customFormat="1" ht="38.25" customHeight="1">
      <c r="B158" s="137"/>
      <c r="C158" s="138" t="s">
        <v>257</v>
      </c>
      <c r="D158" s="138" t="s">
        <v>137</v>
      </c>
      <c r="E158" s="139" t="s">
        <v>348</v>
      </c>
      <c r="F158" s="192" t="s">
        <v>349</v>
      </c>
      <c r="G158" s="192"/>
      <c r="H158" s="192"/>
      <c r="I158" s="192"/>
      <c r="J158" s="140" t="s">
        <v>140</v>
      </c>
      <c r="K158" s="141">
        <v>56.6</v>
      </c>
      <c r="L158" s="193"/>
      <c r="M158" s="193"/>
      <c r="N158" s="193">
        <f>ROUND(L158*K158,2)</f>
        <v>0</v>
      </c>
      <c r="O158" s="193"/>
      <c r="P158" s="193"/>
      <c r="Q158" s="193"/>
      <c r="R158" s="142"/>
      <c r="T158" s="143" t="s">
        <v>5</v>
      </c>
      <c r="U158" s="40" t="s">
        <v>36</v>
      </c>
      <c r="V158" s="144">
        <v>8.5000000000000006E-2</v>
      </c>
      <c r="W158" s="144">
        <f>V158*K158</f>
        <v>4.8110000000000008</v>
      </c>
      <c r="X158" s="144">
        <v>3.5E-4</v>
      </c>
      <c r="Y158" s="144">
        <f>X158*K158</f>
        <v>1.9810000000000001E-2</v>
      </c>
      <c r="Z158" s="144">
        <v>0</v>
      </c>
      <c r="AA158" s="145">
        <f>Z158*K158</f>
        <v>0</v>
      </c>
      <c r="AR158" s="18" t="s">
        <v>84</v>
      </c>
      <c r="AT158" s="18" t="s">
        <v>137</v>
      </c>
      <c r="AU158" s="18" t="s">
        <v>78</v>
      </c>
      <c r="AY158" s="18" t="s">
        <v>136</v>
      </c>
      <c r="BE158" s="146">
        <f>IF(U158="základná",N158,0)</f>
        <v>0</v>
      </c>
      <c r="BF158" s="146">
        <f>IF(U158="znížená",N158,0)</f>
        <v>0</v>
      </c>
      <c r="BG158" s="146">
        <f>IF(U158="zákl. prenesená",N158,0)</f>
        <v>0</v>
      </c>
      <c r="BH158" s="146">
        <f>IF(U158="zníž. prenesená",N158,0)</f>
        <v>0</v>
      </c>
      <c r="BI158" s="146">
        <f>IF(U158="nulová",N158,0)</f>
        <v>0</v>
      </c>
      <c r="BJ158" s="18" t="s">
        <v>78</v>
      </c>
      <c r="BK158" s="146">
        <f>ROUND(L158*K158,2)</f>
        <v>0</v>
      </c>
      <c r="BL158" s="18" t="s">
        <v>84</v>
      </c>
      <c r="BM158" s="18" t="s">
        <v>350</v>
      </c>
    </row>
    <row r="159" spans="2:65" s="1" customFormat="1" ht="38.25" customHeight="1">
      <c r="B159" s="137"/>
      <c r="C159" s="147" t="s">
        <v>261</v>
      </c>
      <c r="D159" s="147" t="s">
        <v>219</v>
      </c>
      <c r="E159" s="148" t="s">
        <v>352</v>
      </c>
      <c r="F159" s="206" t="s">
        <v>353</v>
      </c>
      <c r="G159" s="206"/>
      <c r="H159" s="206"/>
      <c r="I159" s="206"/>
      <c r="J159" s="149" t="s">
        <v>140</v>
      </c>
      <c r="K159" s="150">
        <v>62.26</v>
      </c>
      <c r="L159" s="207"/>
      <c r="M159" s="207"/>
      <c r="N159" s="207">
        <f>ROUND(L159*K159,2)</f>
        <v>0</v>
      </c>
      <c r="O159" s="193"/>
      <c r="P159" s="193"/>
      <c r="Q159" s="193"/>
      <c r="R159" s="142"/>
      <c r="T159" s="143" t="s">
        <v>5</v>
      </c>
      <c r="U159" s="40" t="s">
        <v>36</v>
      </c>
      <c r="V159" s="144">
        <v>0</v>
      </c>
      <c r="W159" s="144">
        <f>V159*K159</f>
        <v>0</v>
      </c>
      <c r="X159" s="144">
        <v>4.0000000000000002E-4</v>
      </c>
      <c r="Y159" s="144">
        <f>X159*K159</f>
        <v>2.4903999999999999E-2</v>
      </c>
      <c r="Z159" s="144">
        <v>0</v>
      </c>
      <c r="AA159" s="145">
        <f>Z159*K159</f>
        <v>0</v>
      </c>
      <c r="AR159" s="18" t="s">
        <v>166</v>
      </c>
      <c r="AT159" s="18" t="s">
        <v>219</v>
      </c>
      <c r="AU159" s="18" t="s">
        <v>78</v>
      </c>
      <c r="AY159" s="18" t="s">
        <v>136</v>
      </c>
      <c r="BE159" s="146">
        <f>IF(U159="základná",N159,0)</f>
        <v>0</v>
      </c>
      <c r="BF159" s="146">
        <f>IF(U159="znížená",N159,0)</f>
        <v>0</v>
      </c>
      <c r="BG159" s="146">
        <f>IF(U159="zákl. prenesená",N159,0)</f>
        <v>0</v>
      </c>
      <c r="BH159" s="146">
        <f>IF(U159="zníž. prenesená",N159,0)</f>
        <v>0</v>
      </c>
      <c r="BI159" s="146">
        <f>IF(U159="nulová",N159,0)</f>
        <v>0</v>
      </c>
      <c r="BJ159" s="18" t="s">
        <v>78</v>
      </c>
      <c r="BK159" s="146">
        <f>ROUND(L159*K159,2)</f>
        <v>0</v>
      </c>
      <c r="BL159" s="18" t="s">
        <v>84</v>
      </c>
      <c r="BM159" s="18" t="s">
        <v>354</v>
      </c>
    </row>
    <row r="160" spans="2:65" s="9" customFormat="1" ht="29.85" customHeight="1">
      <c r="B160" s="126"/>
      <c r="C160" s="127"/>
      <c r="D160" s="136" t="s">
        <v>108</v>
      </c>
      <c r="E160" s="136"/>
      <c r="F160" s="136"/>
      <c r="G160" s="136"/>
      <c r="H160" s="136"/>
      <c r="I160" s="136"/>
      <c r="J160" s="136"/>
      <c r="K160" s="136"/>
      <c r="L160" s="136"/>
      <c r="M160" s="136"/>
      <c r="N160" s="200">
        <f>BK160</f>
        <v>0</v>
      </c>
      <c r="O160" s="201"/>
      <c r="P160" s="201"/>
      <c r="Q160" s="201"/>
      <c r="R160" s="129"/>
      <c r="T160" s="130"/>
      <c r="U160" s="127"/>
      <c r="V160" s="127"/>
      <c r="W160" s="131">
        <f>W161</f>
        <v>0.19159999999999999</v>
      </c>
      <c r="X160" s="127"/>
      <c r="Y160" s="131">
        <f>Y161</f>
        <v>2.8000000000000001E-2</v>
      </c>
      <c r="Z160" s="127"/>
      <c r="AA160" s="132">
        <f>AA161</f>
        <v>0</v>
      </c>
      <c r="AR160" s="133" t="s">
        <v>75</v>
      </c>
      <c r="AT160" s="134" t="s">
        <v>68</v>
      </c>
      <c r="AU160" s="134" t="s">
        <v>75</v>
      </c>
      <c r="AY160" s="133" t="s">
        <v>136</v>
      </c>
      <c r="BK160" s="135">
        <f>BK161</f>
        <v>0</v>
      </c>
    </row>
    <row r="161" spans="2:65" s="1" customFormat="1" ht="38.25" customHeight="1">
      <c r="B161" s="137"/>
      <c r="C161" s="138" t="s">
        <v>265</v>
      </c>
      <c r="D161" s="138" t="s">
        <v>137</v>
      </c>
      <c r="E161" s="139" t="s">
        <v>731</v>
      </c>
      <c r="F161" s="192" t="s">
        <v>732</v>
      </c>
      <c r="G161" s="192"/>
      <c r="H161" s="192"/>
      <c r="I161" s="192"/>
      <c r="J161" s="140" t="s">
        <v>284</v>
      </c>
      <c r="K161" s="141">
        <v>2</v>
      </c>
      <c r="L161" s="193"/>
      <c r="M161" s="193"/>
      <c r="N161" s="193">
        <f>ROUND(L161*K161,2)</f>
        <v>0</v>
      </c>
      <c r="O161" s="193"/>
      <c r="P161" s="193"/>
      <c r="Q161" s="193"/>
      <c r="R161" s="142"/>
      <c r="T161" s="143" t="s">
        <v>5</v>
      </c>
      <c r="U161" s="40" t="s">
        <v>36</v>
      </c>
      <c r="V161" s="144">
        <v>9.5799999999999996E-2</v>
      </c>
      <c r="W161" s="144">
        <f>V161*K161</f>
        <v>0.19159999999999999</v>
      </c>
      <c r="X161" s="144">
        <v>1.4E-2</v>
      </c>
      <c r="Y161" s="144">
        <f>X161*K161</f>
        <v>2.8000000000000001E-2</v>
      </c>
      <c r="Z161" s="144">
        <v>0</v>
      </c>
      <c r="AA161" s="145">
        <f>Z161*K161</f>
        <v>0</v>
      </c>
      <c r="AR161" s="18" t="s">
        <v>84</v>
      </c>
      <c r="AT161" s="18" t="s">
        <v>137</v>
      </c>
      <c r="AU161" s="18" t="s">
        <v>78</v>
      </c>
      <c r="AY161" s="18" t="s">
        <v>136</v>
      </c>
      <c r="BE161" s="146">
        <f>IF(U161="základná",N161,0)</f>
        <v>0</v>
      </c>
      <c r="BF161" s="146">
        <f>IF(U161="znížená",N161,0)</f>
        <v>0</v>
      </c>
      <c r="BG161" s="146">
        <f>IF(U161="zákl. prenesená",N161,0)</f>
        <v>0</v>
      </c>
      <c r="BH161" s="146">
        <f>IF(U161="zníž. prenesená",N161,0)</f>
        <v>0</v>
      </c>
      <c r="BI161" s="146">
        <f>IF(U161="nulová",N161,0)</f>
        <v>0</v>
      </c>
      <c r="BJ161" s="18" t="s">
        <v>78</v>
      </c>
      <c r="BK161" s="146">
        <f>ROUND(L161*K161,2)</f>
        <v>0</v>
      </c>
      <c r="BL161" s="18" t="s">
        <v>84</v>
      </c>
      <c r="BM161" s="18" t="s">
        <v>733</v>
      </c>
    </row>
    <row r="162" spans="2:65" s="9" customFormat="1" ht="29.85" customHeight="1">
      <c r="B162" s="126"/>
      <c r="C162" s="127"/>
      <c r="D162" s="136" t="s">
        <v>111</v>
      </c>
      <c r="E162" s="136"/>
      <c r="F162" s="136"/>
      <c r="G162" s="136"/>
      <c r="H162" s="136"/>
      <c r="I162" s="136"/>
      <c r="J162" s="136"/>
      <c r="K162" s="136"/>
      <c r="L162" s="136"/>
      <c r="M162" s="136"/>
      <c r="N162" s="200">
        <f>BK162</f>
        <v>0</v>
      </c>
      <c r="O162" s="201"/>
      <c r="P162" s="201"/>
      <c r="Q162" s="201"/>
      <c r="R162" s="129"/>
      <c r="T162" s="130"/>
      <c r="U162" s="127"/>
      <c r="V162" s="127"/>
      <c r="W162" s="131">
        <f>SUM(W163:W164)</f>
        <v>4.5999999999999999E-2</v>
      </c>
      <c r="X162" s="127"/>
      <c r="Y162" s="131">
        <f>SUM(Y163:Y164)</f>
        <v>4.1099999999999999E-3</v>
      </c>
      <c r="Z162" s="127"/>
      <c r="AA162" s="132">
        <f>SUM(AA163:AA164)</f>
        <v>0</v>
      </c>
      <c r="AR162" s="133" t="s">
        <v>75</v>
      </c>
      <c r="AT162" s="134" t="s">
        <v>68</v>
      </c>
      <c r="AU162" s="134" t="s">
        <v>75</v>
      </c>
      <c r="AY162" s="133" t="s">
        <v>136</v>
      </c>
      <c r="BK162" s="135">
        <f>SUM(BK163:BK164)</f>
        <v>0</v>
      </c>
    </row>
    <row r="163" spans="2:65" s="1" customFormat="1" ht="25.5" customHeight="1">
      <c r="B163" s="137"/>
      <c r="C163" s="138" t="s">
        <v>269</v>
      </c>
      <c r="D163" s="138" t="s">
        <v>137</v>
      </c>
      <c r="E163" s="139" t="s">
        <v>412</v>
      </c>
      <c r="F163" s="192" t="s">
        <v>413</v>
      </c>
      <c r="G163" s="192"/>
      <c r="H163" s="192"/>
      <c r="I163" s="192"/>
      <c r="J163" s="140" t="s">
        <v>147</v>
      </c>
      <c r="K163" s="141">
        <v>1</v>
      </c>
      <c r="L163" s="193"/>
      <c r="M163" s="193"/>
      <c r="N163" s="193">
        <f>ROUND(L163*K163,2)</f>
        <v>0</v>
      </c>
      <c r="O163" s="193"/>
      <c r="P163" s="193"/>
      <c r="Q163" s="193"/>
      <c r="R163" s="142"/>
      <c r="T163" s="143" t="s">
        <v>5</v>
      </c>
      <c r="U163" s="40" t="s">
        <v>36</v>
      </c>
      <c r="V163" s="144">
        <v>4.5999999999999999E-2</v>
      </c>
      <c r="W163" s="144">
        <f>V163*K163</f>
        <v>4.5999999999999999E-2</v>
      </c>
      <c r="X163" s="144">
        <v>1.0000000000000001E-5</v>
      </c>
      <c r="Y163" s="144">
        <f>X163*K163</f>
        <v>1.0000000000000001E-5</v>
      </c>
      <c r="Z163" s="144">
        <v>0</v>
      </c>
      <c r="AA163" s="145">
        <f>Z163*K163</f>
        <v>0</v>
      </c>
      <c r="AR163" s="18" t="s">
        <v>84</v>
      </c>
      <c r="AT163" s="18" t="s">
        <v>137</v>
      </c>
      <c r="AU163" s="18" t="s">
        <v>78</v>
      </c>
      <c r="AY163" s="18" t="s">
        <v>136</v>
      </c>
      <c r="BE163" s="146">
        <f>IF(U163="základná",N163,0)</f>
        <v>0</v>
      </c>
      <c r="BF163" s="146">
        <f>IF(U163="znížená",N163,0)</f>
        <v>0</v>
      </c>
      <c r="BG163" s="146">
        <f>IF(U163="zákl. prenesená",N163,0)</f>
        <v>0</v>
      </c>
      <c r="BH163" s="146">
        <f>IF(U163="zníž. prenesená",N163,0)</f>
        <v>0</v>
      </c>
      <c r="BI163" s="146">
        <f>IF(U163="nulová",N163,0)</f>
        <v>0</v>
      </c>
      <c r="BJ163" s="18" t="s">
        <v>78</v>
      </c>
      <c r="BK163" s="146">
        <f>ROUND(L163*K163,2)</f>
        <v>0</v>
      </c>
      <c r="BL163" s="18" t="s">
        <v>84</v>
      </c>
      <c r="BM163" s="18" t="s">
        <v>414</v>
      </c>
    </row>
    <row r="164" spans="2:65" s="1" customFormat="1" ht="38.25" customHeight="1">
      <c r="B164" s="137"/>
      <c r="C164" s="147" t="s">
        <v>273</v>
      </c>
      <c r="D164" s="147" t="s">
        <v>219</v>
      </c>
      <c r="E164" s="148" t="s">
        <v>734</v>
      </c>
      <c r="F164" s="206" t="s">
        <v>735</v>
      </c>
      <c r="G164" s="206"/>
      <c r="H164" s="206"/>
      <c r="I164" s="206"/>
      <c r="J164" s="149" t="s">
        <v>284</v>
      </c>
      <c r="K164" s="150">
        <v>2</v>
      </c>
      <c r="L164" s="207"/>
      <c r="M164" s="207"/>
      <c r="N164" s="207">
        <f>ROUND(L164*K164,2)</f>
        <v>0</v>
      </c>
      <c r="O164" s="193"/>
      <c r="P164" s="193"/>
      <c r="Q164" s="193"/>
      <c r="R164" s="142"/>
      <c r="T164" s="143" t="s">
        <v>5</v>
      </c>
      <c r="U164" s="40" t="s">
        <v>36</v>
      </c>
      <c r="V164" s="144">
        <v>0</v>
      </c>
      <c r="W164" s="144">
        <f>V164*K164</f>
        <v>0</v>
      </c>
      <c r="X164" s="144">
        <v>2.0500000000000002E-3</v>
      </c>
      <c r="Y164" s="144">
        <f>X164*K164</f>
        <v>4.1000000000000003E-3</v>
      </c>
      <c r="Z164" s="144">
        <v>0</v>
      </c>
      <c r="AA164" s="145">
        <f>Z164*K164</f>
        <v>0</v>
      </c>
      <c r="AR164" s="18" t="s">
        <v>166</v>
      </c>
      <c r="AT164" s="18" t="s">
        <v>219</v>
      </c>
      <c r="AU164" s="18" t="s">
        <v>78</v>
      </c>
      <c r="AY164" s="18" t="s">
        <v>136</v>
      </c>
      <c r="BE164" s="146">
        <f>IF(U164="základná",N164,0)</f>
        <v>0</v>
      </c>
      <c r="BF164" s="146">
        <f>IF(U164="znížená",N164,0)</f>
        <v>0</v>
      </c>
      <c r="BG164" s="146">
        <f>IF(U164="zákl. prenesená",N164,0)</f>
        <v>0</v>
      </c>
      <c r="BH164" s="146">
        <f>IF(U164="zníž. prenesená",N164,0)</f>
        <v>0</v>
      </c>
      <c r="BI164" s="146">
        <f>IF(U164="nulová",N164,0)</f>
        <v>0</v>
      </c>
      <c r="BJ164" s="18" t="s">
        <v>78</v>
      </c>
      <c r="BK164" s="146">
        <f>ROUND(L164*K164,2)</f>
        <v>0</v>
      </c>
      <c r="BL164" s="18" t="s">
        <v>84</v>
      </c>
      <c r="BM164" s="18" t="s">
        <v>736</v>
      </c>
    </row>
    <row r="165" spans="2:65" s="9" customFormat="1" ht="29.85" customHeight="1">
      <c r="B165" s="126"/>
      <c r="C165" s="127"/>
      <c r="D165" s="136" t="s">
        <v>112</v>
      </c>
      <c r="E165" s="136"/>
      <c r="F165" s="136"/>
      <c r="G165" s="136"/>
      <c r="H165" s="136"/>
      <c r="I165" s="136"/>
      <c r="J165" s="136"/>
      <c r="K165" s="136"/>
      <c r="L165" s="136"/>
      <c r="M165" s="136"/>
      <c r="N165" s="200">
        <f>BK165</f>
        <v>0</v>
      </c>
      <c r="O165" s="201"/>
      <c r="P165" s="201"/>
      <c r="Q165" s="201"/>
      <c r="R165" s="129"/>
      <c r="T165" s="130"/>
      <c r="U165" s="127"/>
      <c r="V165" s="127"/>
      <c r="W165" s="131">
        <f>SUM(W166:W171)</f>
        <v>12.325875</v>
      </c>
      <c r="X165" s="127"/>
      <c r="Y165" s="131">
        <f>SUM(Y166:Y171)</f>
        <v>1.4999999999999999E-2</v>
      </c>
      <c r="Z165" s="127"/>
      <c r="AA165" s="132">
        <f>SUM(AA166:AA171)</f>
        <v>3.0000000000000001E-3</v>
      </c>
      <c r="AR165" s="133" t="s">
        <v>75</v>
      </c>
      <c r="AT165" s="134" t="s">
        <v>68</v>
      </c>
      <c r="AU165" s="134" t="s">
        <v>75</v>
      </c>
      <c r="AY165" s="133" t="s">
        <v>136</v>
      </c>
      <c r="BK165" s="135">
        <f>SUM(BK166:BK171)</f>
        <v>0</v>
      </c>
    </row>
    <row r="166" spans="2:65" s="1" customFormat="1" ht="38.25" customHeight="1">
      <c r="B166" s="137"/>
      <c r="C166" s="138" t="s">
        <v>277</v>
      </c>
      <c r="D166" s="138" t="s">
        <v>137</v>
      </c>
      <c r="E166" s="139" t="s">
        <v>737</v>
      </c>
      <c r="F166" s="192" t="s">
        <v>738</v>
      </c>
      <c r="G166" s="192"/>
      <c r="H166" s="192"/>
      <c r="I166" s="192"/>
      <c r="J166" s="140" t="s">
        <v>462</v>
      </c>
      <c r="K166" s="141">
        <v>50</v>
      </c>
      <c r="L166" s="193"/>
      <c r="M166" s="193"/>
      <c r="N166" s="193">
        <f t="shared" ref="N166:N171" si="10">ROUND(L166*K166,2)</f>
        <v>0</v>
      </c>
      <c r="O166" s="193"/>
      <c r="P166" s="193"/>
      <c r="Q166" s="193"/>
      <c r="R166" s="142"/>
      <c r="T166" s="143" t="s">
        <v>5</v>
      </c>
      <c r="U166" s="40" t="s">
        <v>36</v>
      </c>
      <c r="V166" s="144">
        <v>7.2199999999999999E-3</v>
      </c>
      <c r="W166" s="144">
        <f t="shared" ref="W166:W171" si="11">V166*K166</f>
        <v>0.36099999999999999</v>
      </c>
      <c r="X166" s="144">
        <v>2.9999999999999997E-4</v>
      </c>
      <c r="Y166" s="144">
        <f t="shared" ref="Y166:Y171" si="12">X166*K166</f>
        <v>1.4999999999999999E-2</v>
      </c>
      <c r="Z166" s="144">
        <v>6.0000000000000002E-5</v>
      </c>
      <c r="AA166" s="145">
        <f t="shared" ref="AA166:AA171" si="13">Z166*K166</f>
        <v>3.0000000000000001E-3</v>
      </c>
      <c r="AR166" s="18" t="s">
        <v>84</v>
      </c>
      <c r="AT166" s="18" t="s">
        <v>137</v>
      </c>
      <c r="AU166" s="18" t="s">
        <v>78</v>
      </c>
      <c r="AY166" s="18" t="s">
        <v>136</v>
      </c>
      <c r="BE166" s="146">
        <f t="shared" ref="BE166:BE171" si="14">IF(U166="základná",N166,0)</f>
        <v>0</v>
      </c>
      <c r="BF166" s="146">
        <f t="shared" ref="BF166:BF171" si="15">IF(U166="znížená",N166,0)</f>
        <v>0</v>
      </c>
      <c r="BG166" s="146">
        <f t="shared" ref="BG166:BG171" si="16">IF(U166="zákl. prenesená",N166,0)</f>
        <v>0</v>
      </c>
      <c r="BH166" s="146">
        <f t="shared" ref="BH166:BH171" si="17">IF(U166="zníž. prenesená",N166,0)</f>
        <v>0</v>
      </c>
      <c r="BI166" s="146">
        <f t="shared" ref="BI166:BI171" si="18">IF(U166="nulová",N166,0)</f>
        <v>0</v>
      </c>
      <c r="BJ166" s="18" t="s">
        <v>78</v>
      </c>
      <c r="BK166" s="146">
        <f t="shared" ref="BK166:BK171" si="19">ROUND(L166*K166,2)</f>
        <v>0</v>
      </c>
      <c r="BL166" s="18" t="s">
        <v>84</v>
      </c>
      <c r="BM166" s="18" t="s">
        <v>739</v>
      </c>
    </row>
    <row r="167" spans="2:65" s="1" customFormat="1" ht="38.25" customHeight="1">
      <c r="B167" s="137"/>
      <c r="C167" s="138" t="s">
        <v>281</v>
      </c>
      <c r="D167" s="138" t="s">
        <v>137</v>
      </c>
      <c r="E167" s="139" t="s">
        <v>465</v>
      </c>
      <c r="F167" s="192" t="s">
        <v>466</v>
      </c>
      <c r="G167" s="192"/>
      <c r="H167" s="192"/>
      <c r="I167" s="192"/>
      <c r="J167" s="140" t="s">
        <v>222</v>
      </c>
      <c r="K167" s="141">
        <v>4.9749999999999996</v>
      </c>
      <c r="L167" s="193"/>
      <c r="M167" s="193"/>
      <c r="N167" s="193">
        <f t="shared" si="10"/>
        <v>0</v>
      </c>
      <c r="O167" s="193"/>
      <c r="P167" s="193"/>
      <c r="Q167" s="193"/>
      <c r="R167" s="142"/>
      <c r="T167" s="143" t="s">
        <v>5</v>
      </c>
      <c r="U167" s="40" t="s">
        <v>36</v>
      </c>
      <c r="V167" s="144">
        <v>0.88200000000000001</v>
      </c>
      <c r="W167" s="144">
        <f t="shared" si="11"/>
        <v>4.38795</v>
      </c>
      <c r="X167" s="144">
        <v>0</v>
      </c>
      <c r="Y167" s="144">
        <f t="shared" si="12"/>
        <v>0</v>
      </c>
      <c r="Z167" s="144">
        <v>0</v>
      </c>
      <c r="AA167" s="145">
        <f t="shared" si="13"/>
        <v>0</v>
      </c>
      <c r="AR167" s="18" t="s">
        <v>84</v>
      </c>
      <c r="AT167" s="18" t="s">
        <v>137</v>
      </c>
      <c r="AU167" s="18" t="s">
        <v>78</v>
      </c>
      <c r="AY167" s="18" t="s">
        <v>136</v>
      </c>
      <c r="BE167" s="146">
        <f t="shared" si="14"/>
        <v>0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8" t="s">
        <v>78</v>
      </c>
      <c r="BK167" s="146">
        <f t="shared" si="19"/>
        <v>0</v>
      </c>
      <c r="BL167" s="18" t="s">
        <v>84</v>
      </c>
      <c r="BM167" s="18" t="s">
        <v>467</v>
      </c>
    </row>
    <row r="168" spans="2:65" s="1" customFormat="1" ht="25.5" customHeight="1">
      <c r="B168" s="137"/>
      <c r="C168" s="138" t="s">
        <v>286</v>
      </c>
      <c r="D168" s="138" t="s">
        <v>137</v>
      </c>
      <c r="E168" s="139" t="s">
        <v>469</v>
      </c>
      <c r="F168" s="192" t="s">
        <v>470</v>
      </c>
      <c r="G168" s="192"/>
      <c r="H168" s="192"/>
      <c r="I168" s="192"/>
      <c r="J168" s="140" t="s">
        <v>222</v>
      </c>
      <c r="K168" s="141">
        <v>4.9749999999999996</v>
      </c>
      <c r="L168" s="193"/>
      <c r="M168" s="193"/>
      <c r="N168" s="193">
        <f t="shared" si="10"/>
        <v>0</v>
      </c>
      <c r="O168" s="193"/>
      <c r="P168" s="193"/>
      <c r="Q168" s="193"/>
      <c r="R168" s="142"/>
      <c r="T168" s="143" t="s">
        <v>5</v>
      </c>
      <c r="U168" s="40" t="s">
        <v>36</v>
      </c>
      <c r="V168" s="144">
        <v>0.59799999999999998</v>
      </c>
      <c r="W168" s="144">
        <f t="shared" si="11"/>
        <v>2.9750499999999995</v>
      </c>
      <c r="X168" s="144">
        <v>0</v>
      </c>
      <c r="Y168" s="144">
        <f t="shared" si="12"/>
        <v>0</v>
      </c>
      <c r="Z168" s="144">
        <v>0</v>
      </c>
      <c r="AA168" s="145">
        <f t="shared" si="13"/>
        <v>0</v>
      </c>
      <c r="AR168" s="18" t="s">
        <v>84</v>
      </c>
      <c r="AT168" s="18" t="s">
        <v>137</v>
      </c>
      <c r="AU168" s="18" t="s">
        <v>78</v>
      </c>
      <c r="AY168" s="18" t="s">
        <v>136</v>
      </c>
      <c r="BE168" s="146">
        <f t="shared" si="14"/>
        <v>0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8" t="s">
        <v>78</v>
      </c>
      <c r="BK168" s="146">
        <f t="shared" si="19"/>
        <v>0</v>
      </c>
      <c r="BL168" s="18" t="s">
        <v>84</v>
      </c>
      <c r="BM168" s="18" t="s">
        <v>471</v>
      </c>
    </row>
    <row r="169" spans="2:65" s="1" customFormat="1" ht="25.5" customHeight="1">
      <c r="B169" s="137"/>
      <c r="C169" s="138" t="s">
        <v>290</v>
      </c>
      <c r="D169" s="138" t="s">
        <v>137</v>
      </c>
      <c r="E169" s="139" t="s">
        <v>473</v>
      </c>
      <c r="F169" s="192" t="s">
        <v>474</v>
      </c>
      <c r="G169" s="192"/>
      <c r="H169" s="192"/>
      <c r="I169" s="192"/>
      <c r="J169" s="140" t="s">
        <v>222</v>
      </c>
      <c r="K169" s="141">
        <v>24.875</v>
      </c>
      <c r="L169" s="193"/>
      <c r="M169" s="193"/>
      <c r="N169" s="193">
        <f t="shared" si="10"/>
        <v>0</v>
      </c>
      <c r="O169" s="193"/>
      <c r="P169" s="193"/>
      <c r="Q169" s="193"/>
      <c r="R169" s="142"/>
      <c r="T169" s="143" t="s">
        <v>5</v>
      </c>
      <c r="U169" s="40" t="s">
        <v>36</v>
      </c>
      <c r="V169" s="144">
        <v>7.0000000000000001E-3</v>
      </c>
      <c r="W169" s="144">
        <f t="shared" si="11"/>
        <v>0.174125</v>
      </c>
      <c r="X169" s="144">
        <v>0</v>
      </c>
      <c r="Y169" s="144">
        <f t="shared" si="12"/>
        <v>0</v>
      </c>
      <c r="Z169" s="144">
        <v>0</v>
      </c>
      <c r="AA169" s="145">
        <f t="shared" si="13"/>
        <v>0</v>
      </c>
      <c r="AR169" s="18" t="s">
        <v>84</v>
      </c>
      <c r="AT169" s="18" t="s">
        <v>137</v>
      </c>
      <c r="AU169" s="18" t="s">
        <v>78</v>
      </c>
      <c r="AY169" s="18" t="s">
        <v>136</v>
      </c>
      <c r="BE169" s="146">
        <f t="shared" si="14"/>
        <v>0</v>
      </c>
      <c r="BF169" s="146">
        <f t="shared" si="15"/>
        <v>0</v>
      </c>
      <c r="BG169" s="146">
        <f t="shared" si="16"/>
        <v>0</v>
      </c>
      <c r="BH169" s="146">
        <f t="shared" si="17"/>
        <v>0</v>
      </c>
      <c r="BI169" s="146">
        <f t="shared" si="18"/>
        <v>0</v>
      </c>
      <c r="BJ169" s="18" t="s">
        <v>78</v>
      </c>
      <c r="BK169" s="146">
        <f t="shared" si="19"/>
        <v>0</v>
      </c>
      <c r="BL169" s="18" t="s">
        <v>84</v>
      </c>
      <c r="BM169" s="18" t="s">
        <v>475</v>
      </c>
    </row>
    <row r="170" spans="2:65" s="1" customFormat="1" ht="25.5" customHeight="1">
      <c r="B170" s="137"/>
      <c r="C170" s="138" t="s">
        <v>294</v>
      </c>
      <c r="D170" s="138" t="s">
        <v>137</v>
      </c>
      <c r="E170" s="139" t="s">
        <v>477</v>
      </c>
      <c r="F170" s="192" t="s">
        <v>478</v>
      </c>
      <c r="G170" s="192"/>
      <c r="H170" s="192"/>
      <c r="I170" s="192"/>
      <c r="J170" s="140" t="s">
        <v>222</v>
      </c>
      <c r="K170" s="141">
        <v>4.9749999999999996</v>
      </c>
      <c r="L170" s="193"/>
      <c r="M170" s="193"/>
      <c r="N170" s="193">
        <f t="shared" si="10"/>
        <v>0</v>
      </c>
      <c r="O170" s="193"/>
      <c r="P170" s="193"/>
      <c r="Q170" s="193"/>
      <c r="R170" s="142"/>
      <c r="T170" s="143" t="s">
        <v>5</v>
      </c>
      <c r="U170" s="40" t="s">
        <v>36</v>
      </c>
      <c r="V170" s="144">
        <v>0.89</v>
      </c>
      <c r="W170" s="144">
        <f t="shared" si="11"/>
        <v>4.4277499999999996</v>
      </c>
      <c r="X170" s="144">
        <v>0</v>
      </c>
      <c r="Y170" s="144">
        <f t="shared" si="12"/>
        <v>0</v>
      </c>
      <c r="Z170" s="144">
        <v>0</v>
      </c>
      <c r="AA170" s="145">
        <f t="shared" si="13"/>
        <v>0</v>
      </c>
      <c r="AR170" s="18" t="s">
        <v>84</v>
      </c>
      <c r="AT170" s="18" t="s">
        <v>137</v>
      </c>
      <c r="AU170" s="18" t="s">
        <v>78</v>
      </c>
      <c r="AY170" s="18" t="s">
        <v>136</v>
      </c>
      <c r="BE170" s="146">
        <f t="shared" si="14"/>
        <v>0</v>
      </c>
      <c r="BF170" s="146">
        <f t="shared" si="15"/>
        <v>0</v>
      </c>
      <c r="BG170" s="146">
        <f t="shared" si="16"/>
        <v>0</v>
      </c>
      <c r="BH170" s="146">
        <f t="shared" si="17"/>
        <v>0</v>
      </c>
      <c r="BI170" s="146">
        <f t="shared" si="18"/>
        <v>0</v>
      </c>
      <c r="BJ170" s="18" t="s">
        <v>78</v>
      </c>
      <c r="BK170" s="146">
        <f t="shared" si="19"/>
        <v>0</v>
      </c>
      <c r="BL170" s="18" t="s">
        <v>84</v>
      </c>
      <c r="BM170" s="18" t="s">
        <v>479</v>
      </c>
    </row>
    <row r="171" spans="2:65" s="1" customFormat="1" ht="25.5" customHeight="1">
      <c r="B171" s="137"/>
      <c r="C171" s="138" t="s">
        <v>298</v>
      </c>
      <c r="D171" s="138" t="s">
        <v>137</v>
      </c>
      <c r="E171" s="139" t="s">
        <v>481</v>
      </c>
      <c r="F171" s="192" t="s">
        <v>482</v>
      </c>
      <c r="G171" s="192"/>
      <c r="H171" s="192"/>
      <c r="I171" s="192"/>
      <c r="J171" s="140" t="s">
        <v>222</v>
      </c>
      <c r="K171" s="141">
        <v>4.9749999999999996</v>
      </c>
      <c r="L171" s="193"/>
      <c r="M171" s="193"/>
      <c r="N171" s="193">
        <f t="shared" si="10"/>
        <v>0</v>
      </c>
      <c r="O171" s="193"/>
      <c r="P171" s="193"/>
      <c r="Q171" s="193"/>
      <c r="R171" s="142"/>
      <c r="T171" s="143" t="s">
        <v>5</v>
      </c>
      <c r="U171" s="40" t="s">
        <v>36</v>
      </c>
      <c r="V171" s="144">
        <v>0</v>
      </c>
      <c r="W171" s="144">
        <f t="shared" si="11"/>
        <v>0</v>
      </c>
      <c r="X171" s="144">
        <v>0</v>
      </c>
      <c r="Y171" s="144">
        <f t="shared" si="12"/>
        <v>0</v>
      </c>
      <c r="Z171" s="144">
        <v>0</v>
      </c>
      <c r="AA171" s="145">
        <f t="shared" si="13"/>
        <v>0</v>
      </c>
      <c r="AR171" s="18" t="s">
        <v>84</v>
      </c>
      <c r="AT171" s="18" t="s">
        <v>137</v>
      </c>
      <c r="AU171" s="18" t="s">
        <v>78</v>
      </c>
      <c r="AY171" s="18" t="s">
        <v>136</v>
      </c>
      <c r="BE171" s="146">
        <f t="shared" si="14"/>
        <v>0</v>
      </c>
      <c r="BF171" s="146">
        <f t="shared" si="15"/>
        <v>0</v>
      </c>
      <c r="BG171" s="146">
        <f t="shared" si="16"/>
        <v>0</v>
      </c>
      <c r="BH171" s="146">
        <f t="shared" si="17"/>
        <v>0</v>
      </c>
      <c r="BI171" s="146">
        <f t="shared" si="18"/>
        <v>0</v>
      </c>
      <c r="BJ171" s="18" t="s">
        <v>78</v>
      </c>
      <c r="BK171" s="146">
        <f t="shared" si="19"/>
        <v>0</v>
      </c>
      <c r="BL171" s="18" t="s">
        <v>84</v>
      </c>
      <c r="BM171" s="18" t="s">
        <v>483</v>
      </c>
    </row>
    <row r="172" spans="2:65" s="9" customFormat="1" ht="29.85" customHeight="1">
      <c r="B172" s="126"/>
      <c r="C172" s="127"/>
      <c r="D172" s="136" t="s">
        <v>113</v>
      </c>
      <c r="E172" s="136"/>
      <c r="F172" s="136"/>
      <c r="G172" s="136"/>
      <c r="H172" s="136"/>
      <c r="I172" s="136"/>
      <c r="J172" s="136"/>
      <c r="K172" s="136"/>
      <c r="L172" s="136"/>
      <c r="M172" s="136"/>
      <c r="N172" s="200">
        <f>BK172</f>
        <v>0</v>
      </c>
      <c r="O172" s="201"/>
      <c r="P172" s="201"/>
      <c r="Q172" s="201"/>
      <c r="R172" s="129"/>
      <c r="T172" s="130"/>
      <c r="U172" s="127"/>
      <c r="V172" s="127"/>
      <c r="W172" s="131">
        <f>W173</f>
        <v>5.7566740000000003</v>
      </c>
      <c r="X172" s="127"/>
      <c r="Y172" s="131">
        <f>Y173</f>
        <v>0</v>
      </c>
      <c r="Z172" s="127"/>
      <c r="AA172" s="132">
        <f>AA173</f>
        <v>0</v>
      </c>
      <c r="AR172" s="133" t="s">
        <v>75</v>
      </c>
      <c r="AT172" s="134" t="s">
        <v>68</v>
      </c>
      <c r="AU172" s="134" t="s">
        <v>75</v>
      </c>
      <c r="AY172" s="133" t="s">
        <v>136</v>
      </c>
      <c r="BK172" s="135">
        <f>BK173</f>
        <v>0</v>
      </c>
    </row>
    <row r="173" spans="2:65" s="1" customFormat="1" ht="38.25" customHeight="1">
      <c r="B173" s="137"/>
      <c r="C173" s="138" t="s">
        <v>302</v>
      </c>
      <c r="D173" s="138" t="s">
        <v>137</v>
      </c>
      <c r="E173" s="139" t="s">
        <v>485</v>
      </c>
      <c r="F173" s="192" t="s">
        <v>486</v>
      </c>
      <c r="G173" s="192"/>
      <c r="H173" s="192"/>
      <c r="I173" s="192"/>
      <c r="J173" s="140" t="s">
        <v>222</v>
      </c>
      <c r="K173" s="141">
        <v>4.4660000000000002</v>
      </c>
      <c r="L173" s="193"/>
      <c r="M173" s="193"/>
      <c r="N173" s="193">
        <f>ROUND(L173*K173,2)</f>
        <v>0</v>
      </c>
      <c r="O173" s="193"/>
      <c r="P173" s="193"/>
      <c r="Q173" s="193"/>
      <c r="R173" s="142"/>
      <c r="T173" s="143" t="s">
        <v>5</v>
      </c>
      <c r="U173" s="40" t="s">
        <v>36</v>
      </c>
      <c r="V173" s="144">
        <v>1.2889999999999999</v>
      </c>
      <c r="W173" s="144">
        <f>V173*K173</f>
        <v>5.7566740000000003</v>
      </c>
      <c r="X173" s="144">
        <v>0</v>
      </c>
      <c r="Y173" s="144">
        <f>X173*K173</f>
        <v>0</v>
      </c>
      <c r="Z173" s="144">
        <v>0</v>
      </c>
      <c r="AA173" s="145">
        <f>Z173*K173</f>
        <v>0</v>
      </c>
      <c r="AR173" s="18" t="s">
        <v>84</v>
      </c>
      <c r="AT173" s="18" t="s">
        <v>137</v>
      </c>
      <c r="AU173" s="18" t="s">
        <v>78</v>
      </c>
      <c r="AY173" s="18" t="s">
        <v>136</v>
      </c>
      <c r="BE173" s="146">
        <f>IF(U173="základná",N173,0)</f>
        <v>0</v>
      </c>
      <c r="BF173" s="146">
        <f>IF(U173="znížená",N173,0)</f>
        <v>0</v>
      </c>
      <c r="BG173" s="146">
        <f>IF(U173="zákl. prenesená",N173,0)</f>
        <v>0</v>
      </c>
      <c r="BH173" s="146">
        <f>IF(U173="zníž. prenesená",N173,0)</f>
        <v>0</v>
      </c>
      <c r="BI173" s="146">
        <f>IF(U173="nulová",N173,0)</f>
        <v>0</v>
      </c>
      <c r="BJ173" s="18" t="s">
        <v>78</v>
      </c>
      <c r="BK173" s="146">
        <f>ROUND(L173*K173,2)</f>
        <v>0</v>
      </c>
      <c r="BL173" s="18" t="s">
        <v>84</v>
      </c>
      <c r="BM173" s="18" t="s">
        <v>487</v>
      </c>
    </row>
    <row r="174" spans="2:65" s="9" customFormat="1" ht="37.35" customHeight="1">
      <c r="B174" s="126"/>
      <c r="C174" s="127"/>
      <c r="D174" s="128" t="s">
        <v>114</v>
      </c>
      <c r="E174" s="128"/>
      <c r="F174" s="128"/>
      <c r="G174" s="128"/>
      <c r="H174" s="128"/>
      <c r="I174" s="128"/>
      <c r="J174" s="128"/>
      <c r="K174" s="128"/>
      <c r="L174" s="128"/>
      <c r="M174" s="128"/>
      <c r="N174" s="202">
        <f>BK174</f>
        <v>0</v>
      </c>
      <c r="O174" s="203"/>
      <c r="P174" s="203"/>
      <c r="Q174" s="203"/>
      <c r="R174" s="129"/>
      <c r="T174" s="130"/>
      <c r="U174" s="127"/>
      <c r="V174" s="127"/>
      <c r="W174" s="131">
        <f>W175+W183+W189+W197+W209</f>
        <v>221.19173099999998</v>
      </c>
      <c r="X174" s="127"/>
      <c r="Y174" s="131">
        <f>Y175+Y183+Y189+Y197+Y209</f>
        <v>1.6888747800000001</v>
      </c>
      <c r="Z174" s="127"/>
      <c r="AA174" s="132">
        <f>AA175+AA183+AA189+AA197+AA209</f>
        <v>4.9721199999999994</v>
      </c>
      <c r="AR174" s="133" t="s">
        <v>78</v>
      </c>
      <c r="AT174" s="134" t="s">
        <v>68</v>
      </c>
      <c r="AU174" s="134" t="s">
        <v>69</v>
      </c>
      <c r="AY174" s="133" t="s">
        <v>136</v>
      </c>
      <c r="BK174" s="135">
        <f>BK175+BK183+BK189+BK197+BK209</f>
        <v>0</v>
      </c>
    </row>
    <row r="175" spans="2:65" s="9" customFormat="1" ht="19.899999999999999" customHeight="1">
      <c r="B175" s="126"/>
      <c r="C175" s="127"/>
      <c r="D175" s="136" t="s">
        <v>115</v>
      </c>
      <c r="E175" s="136"/>
      <c r="F175" s="136"/>
      <c r="G175" s="136"/>
      <c r="H175" s="136"/>
      <c r="I175" s="136"/>
      <c r="J175" s="136"/>
      <c r="K175" s="136"/>
      <c r="L175" s="136"/>
      <c r="M175" s="136"/>
      <c r="N175" s="198">
        <f>BK175</f>
        <v>0</v>
      </c>
      <c r="O175" s="199"/>
      <c r="P175" s="199"/>
      <c r="Q175" s="199"/>
      <c r="R175" s="129"/>
      <c r="T175" s="130"/>
      <c r="U175" s="127"/>
      <c r="V175" s="127"/>
      <c r="W175" s="131">
        <f>SUM(W176:W182)</f>
        <v>13.242188000000001</v>
      </c>
      <c r="X175" s="127"/>
      <c r="Y175" s="131">
        <f>SUM(Y176:Y182)</f>
        <v>0.1422032</v>
      </c>
      <c r="Z175" s="127"/>
      <c r="AA175" s="132">
        <f>SUM(AA176:AA182)</f>
        <v>0</v>
      </c>
      <c r="AR175" s="133" t="s">
        <v>78</v>
      </c>
      <c r="AT175" s="134" t="s">
        <v>68</v>
      </c>
      <c r="AU175" s="134" t="s">
        <v>75</v>
      </c>
      <c r="AY175" s="133" t="s">
        <v>136</v>
      </c>
      <c r="BK175" s="135">
        <f>SUM(BK176:BK182)</f>
        <v>0</v>
      </c>
    </row>
    <row r="176" spans="2:65" s="1" customFormat="1" ht="25.5" customHeight="1">
      <c r="B176" s="137"/>
      <c r="C176" s="138" t="s">
        <v>306</v>
      </c>
      <c r="D176" s="138" t="s">
        <v>137</v>
      </c>
      <c r="E176" s="139" t="s">
        <v>623</v>
      </c>
      <c r="F176" s="192" t="s">
        <v>624</v>
      </c>
      <c r="G176" s="192"/>
      <c r="H176" s="192"/>
      <c r="I176" s="192"/>
      <c r="J176" s="140" t="s">
        <v>140</v>
      </c>
      <c r="K176" s="141">
        <v>83.6</v>
      </c>
      <c r="L176" s="193"/>
      <c r="M176" s="193"/>
      <c r="N176" s="193">
        <f t="shared" ref="N176:N182" si="20">ROUND(L176*K176,2)</f>
        <v>0</v>
      </c>
      <c r="O176" s="193"/>
      <c r="P176" s="193"/>
      <c r="Q176" s="193"/>
      <c r="R176" s="142"/>
      <c r="T176" s="143" t="s">
        <v>5</v>
      </c>
      <c r="U176" s="40" t="s">
        <v>36</v>
      </c>
      <c r="V176" s="144">
        <v>4.9000000000000002E-2</v>
      </c>
      <c r="W176" s="144">
        <f t="shared" ref="W176:W182" si="21">V176*K176</f>
        <v>4.0964</v>
      </c>
      <c r="X176" s="144">
        <v>0</v>
      </c>
      <c r="Y176" s="144">
        <f t="shared" ref="Y176:Y182" si="22">X176*K176</f>
        <v>0</v>
      </c>
      <c r="Z176" s="144">
        <v>0</v>
      </c>
      <c r="AA176" s="145">
        <f t="shared" ref="AA176:AA182" si="23">Z176*K176</f>
        <v>0</v>
      </c>
      <c r="AR176" s="18" t="s">
        <v>199</v>
      </c>
      <c r="AT176" s="18" t="s">
        <v>137</v>
      </c>
      <c r="AU176" s="18" t="s">
        <v>78</v>
      </c>
      <c r="AY176" s="18" t="s">
        <v>136</v>
      </c>
      <c r="BE176" s="146">
        <f t="shared" ref="BE176:BE182" si="24">IF(U176="základná",N176,0)</f>
        <v>0</v>
      </c>
      <c r="BF176" s="146">
        <f t="shared" ref="BF176:BF182" si="25">IF(U176="znížená",N176,0)</f>
        <v>0</v>
      </c>
      <c r="BG176" s="146">
        <f t="shared" ref="BG176:BG182" si="26">IF(U176="zákl. prenesená",N176,0)</f>
        <v>0</v>
      </c>
      <c r="BH176" s="146">
        <f t="shared" ref="BH176:BH182" si="27">IF(U176="zníž. prenesená",N176,0)</f>
        <v>0</v>
      </c>
      <c r="BI176" s="146">
        <f t="shared" ref="BI176:BI182" si="28">IF(U176="nulová",N176,0)</f>
        <v>0</v>
      </c>
      <c r="BJ176" s="18" t="s">
        <v>78</v>
      </c>
      <c r="BK176" s="146">
        <f t="shared" ref="BK176:BK182" si="29">ROUND(L176*K176,2)</f>
        <v>0</v>
      </c>
      <c r="BL176" s="18" t="s">
        <v>199</v>
      </c>
      <c r="BM176" s="18" t="s">
        <v>625</v>
      </c>
    </row>
    <row r="177" spans="2:65" s="1" customFormat="1" ht="25.5" customHeight="1">
      <c r="B177" s="137"/>
      <c r="C177" s="147" t="s">
        <v>310</v>
      </c>
      <c r="D177" s="147" t="s">
        <v>219</v>
      </c>
      <c r="E177" s="148" t="s">
        <v>493</v>
      </c>
      <c r="F177" s="206" t="s">
        <v>494</v>
      </c>
      <c r="G177" s="206"/>
      <c r="H177" s="206"/>
      <c r="I177" s="206"/>
      <c r="J177" s="149" t="s">
        <v>140</v>
      </c>
      <c r="K177" s="150">
        <v>96.14</v>
      </c>
      <c r="L177" s="207"/>
      <c r="M177" s="207"/>
      <c r="N177" s="207">
        <f t="shared" si="20"/>
        <v>0</v>
      </c>
      <c r="O177" s="193"/>
      <c r="P177" s="193"/>
      <c r="Q177" s="193"/>
      <c r="R177" s="142"/>
      <c r="T177" s="143" t="s">
        <v>5</v>
      </c>
      <c r="U177" s="40" t="s">
        <v>36</v>
      </c>
      <c r="V177" s="144">
        <v>0</v>
      </c>
      <c r="W177" s="144">
        <f t="shared" si="21"/>
        <v>0</v>
      </c>
      <c r="X177" s="144">
        <v>1.9000000000000001E-4</v>
      </c>
      <c r="Y177" s="144">
        <f t="shared" si="22"/>
        <v>1.8266600000000001E-2</v>
      </c>
      <c r="Z177" s="144">
        <v>0</v>
      </c>
      <c r="AA177" s="145">
        <f t="shared" si="23"/>
        <v>0</v>
      </c>
      <c r="AR177" s="18" t="s">
        <v>265</v>
      </c>
      <c r="AT177" s="18" t="s">
        <v>219</v>
      </c>
      <c r="AU177" s="18" t="s">
        <v>78</v>
      </c>
      <c r="AY177" s="18" t="s">
        <v>136</v>
      </c>
      <c r="BE177" s="146">
        <f t="shared" si="24"/>
        <v>0</v>
      </c>
      <c r="BF177" s="146">
        <f t="shared" si="25"/>
        <v>0</v>
      </c>
      <c r="BG177" s="146">
        <f t="shared" si="26"/>
        <v>0</v>
      </c>
      <c r="BH177" s="146">
        <f t="shared" si="27"/>
        <v>0</v>
      </c>
      <c r="BI177" s="146">
        <f t="shared" si="28"/>
        <v>0</v>
      </c>
      <c r="BJ177" s="18" t="s">
        <v>78</v>
      </c>
      <c r="BK177" s="146">
        <f t="shared" si="29"/>
        <v>0</v>
      </c>
      <c r="BL177" s="18" t="s">
        <v>199</v>
      </c>
      <c r="BM177" s="18" t="s">
        <v>495</v>
      </c>
    </row>
    <row r="178" spans="2:65" s="1" customFormat="1" ht="38.25" customHeight="1">
      <c r="B178" s="137"/>
      <c r="C178" s="138" t="s">
        <v>314</v>
      </c>
      <c r="D178" s="138" t="s">
        <v>137</v>
      </c>
      <c r="E178" s="139" t="s">
        <v>497</v>
      </c>
      <c r="F178" s="192" t="s">
        <v>740</v>
      </c>
      <c r="G178" s="192"/>
      <c r="H178" s="192"/>
      <c r="I178" s="192"/>
      <c r="J178" s="140" t="s">
        <v>140</v>
      </c>
      <c r="K178" s="141">
        <v>54.69</v>
      </c>
      <c r="L178" s="193"/>
      <c r="M178" s="193"/>
      <c r="N178" s="193">
        <f t="shared" si="20"/>
        <v>0</v>
      </c>
      <c r="O178" s="193"/>
      <c r="P178" s="193"/>
      <c r="Q178" s="193"/>
      <c r="R178" s="142"/>
      <c r="T178" s="143" t="s">
        <v>5</v>
      </c>
      <c r="U178" s="40" t="s">
        <v>36</v>
      </c>
      <c r="V178" s="144">
        <v>0.16300000000000001</v>
      </c>
      <c r="W178" s="144">
        <f t="shared" si="21"/>
        <v>8.9144699999999997</v>
      </c>
      <c r="X178" s="144">
        <v>0</v>
      </c>
      <c r="Y178" s="144">
        <f t="shared" si="22"/>
        <v>0</v>
      </c>
      <c r="Z178" s="144">
        <v>0</v>
      </c>
      <c r="AA178" s="145">
        <f t="shared" si="23"/>
        <v>0</v>
      </c>
      <c r="AR178" s="18" t="s">
        <v>199</v>
      </c>
      <c r="AT178" s="18" t="s">
        <v>137</v>
      </c>
      <c r="AU178" s="18" t="s">
        <v>78</v>
      </c>
      <c r="AY178" s="18" t="s">
        <v>136</v>
      </c>
      <c r="BE178" s="146">
        <f t="shared" si="24"/>
        <v>0</v>
      </c>
      <c r="BF178" s="146">
        <f t="shared" si="25"/>
        <v>0</v>
      </c>
      <c r="BG178" s="146">
        <f t="shared" si="26"/>
        <v>0</v>
      </c>
      <c r="BH178" s="146">
        <f t="shared" si="27"/>
        <v>0</v>
      </c>
      <c r="BI178" s="146">
        <f t="shared" si="28"/>
        <v>0</v>
      </c>
      <c r="BJ178" s="18" t="s">
        <v>78</v>
      </c>
      <c r="BK178" s="146">
        <f t="shared" si="29"/>
        <v>0</v>
      </c>
      <c r="BL178" s="18" t="s">
        <v>199</v>
      </c>
      <c r="BM178" s="18" t="s">
        <v>741</v>
      </c>
    </row>
    <row r="179" spans="2:65" s="1" customFormat="1" ht="16.5" customHeight="1">
      <c r="B179" s="137"/>
      <c r="C179" s="147" t="s">
        <v>318</v>
      </c>
      <c r="D179" s="147" t="s">
        <v>219</v>
      </c>
      <c r="E179" s="148" t="s">
        <v>501</v>
      </c>
      <c r="F179" s="206" t="s">
        <v>502</v>
      </c>
      <c r="G179" s="206"/>
      <c r="H179" s="206"/>
      <c r="I179" s="206"/>
      <c r="J179" s="149" t="s">
        <v>222</v>
      </c>
      <c r="K179" s="150">
        <v>4.0000000000000001E-3</v>
      </c>
      <c r="L179" s="207"/>
      <c r="M179" s="207"/>
      <c r="N179" s="207">
        <f t="shared" si="20"/>
        <v>0</v>
      </c>
      <c r="O179" s="193"/>
      <c r="P179" s="193"/>
      <c r="Q179" s="193"/>
      <c r="R179" s="142"/>
      <c r="T179" s="143" t="s">
        <v>5</v>
      </c>
      <c r="U179" s="40" t="s">
        <v>36</v>
      </c>
      <c r="V179" s="144">
        <v>0</v>
      </c>
      <c r="W179" s="144">
        <f t="shared" si="21"/>
        <v>0</v>
      </c>
      <c r="X179" s="144">
        <v>1</v>
      </c>
      <c r="Y179" s="144">
        <f t="shared" si="22"/>
        <v>4.0000000000000001E-3</v>
      </c>
      <c r="Z179" s="144">
        <v>0</v>
      </c>
      <c r="AA179" s="145">
        <f t="shared" si="23"/>
        <v>0</v>
      </c>
      <c r="AR179" s="18" t="s">
        <v>265</v>
      </c>
      <c r="AT179" s="18" t="s">
        <v>219</v>
      </c>
      <c r="AU179" s="18" t="s">
        <v>78</v>
      </c>
      <c r="AY179" s="18" t="s">
        <v>136</v>
      </c>
      <c r="BE179" s="146">
        <f t="shared" si="24"/>
        <v>0</v>
      </c>
      <c r="BF179" s="146">
        <f t="shared" si="25"/>
        <v>0</v>
      </c>
      <c r="BG179" s="146">
        <f t="shared" si="26"/>
        <v>0</v>
      </c>
      <c r="BH179" s="146">
        <f t="shared" si="27"/>
        <v>0</v>
      </c>
      <c r="BI179" s="146">
        <f t="shared" si="28"/>
        <v>0</v>
      </c>
      <c r="BJ179" s="18" t="s">
        <v>78</v>
      </c>
      <c r="BK179" s="146">
        <f t="shared" si="29"/>
        <v>0</v>
      </c>
      <c r="BL179" s="18" t="s">
        <v>199</v>
      </c>
      <c r="BM179" s="18" t="s">
        <v>742</v>
      </c>
    </row>
    <row r="180" spans="2:65" s="1" customFormat="1" ht="25.5" customHeight="1">
      <c r="B180" s="137"/>
      <c r="C180" s="147" t="s">
        <v>322</v>
      </c>
      <c r="D180" s="147" t="s">
        <v>219</v>
      </c>
      <c r="E180" s="148" t="s">
        <v>505</v>
      </c>
      <c r="F180" s="206" t="s">
        <v>743</v>
      </c>
      <c r="G180" s="206"/>
      <c r="H180" s="206"/>
      <c r="I180" s="206"/>
      <c r="J180" s="149" t="s">
        <v>255</v>
      </c>
      <c r="K180" s="150">
        <v>0.438</v>
      </c>
      <c r="L180" s="207"/>
      <c r="M180" s="207"/>
      <c r="N180" s="207">
        <f t="shared" si="20"/>
        <v>0</v>
      </c>
      <c r="O180" s="193"/>
      <c r="P180" s="193"/>
      <c r="Q180" s="193"/>
      <c r="R180" s="142"/>
      <c r="T180" s="143" t="s">
        <v>5</v>
      </c>
      <c r="U180" s="40" t="s">
        <v>36</v>
      </c>
      <c r="V180" s="144">
        <v>0</v>
      </c>
      <c r="W180" s="144">
        <f t="shared" si="21"/>
        <v>0</v>
      </c>
      <c r="X180" s="144">
        <v>1E-3</v>
      </c>
      <c r="Y180" s="144">
        <f t="shared" si="22"/>
        <v>4.3800000000000002E-4</v>
      </c>
      <c r="Z180" s="144">
        <v>0</v>
      </c>
      <c r="AA180" s="145">
        <f t="shared" si="23"/>
        <v>0</v>
      </c>
      <c r="AR180" s="18" t="s">
        <v>265</v>
      </c>
      <c r="AT180" s="18" t="s">
        <v>219</v>
      </c>
      <c r="AU180" s="18" t="s">
        <v>78</v>
      </c>
      <c r="AY180" s="18" t="s">
        <v>136</v>
      </c>
      <c r="BE180" s="146">
        <f t="shared" si="24"/>
        <v>0</v>
      </c>
      <c r="BF180" s="146">
        <f t="shared" si="25"/>
        <v>0</v>
      </c>
      <c r="BG180" s="146">
        <f t="shared" si="26"/>
        <v>0</v>
      </c>
      <c r="BH180" s="146">
        <f t="shared" si="27"/>
        <v>0</v>
      </c>
      <c r="BI180" s="146">
        <f t="shared" si="28"/>
        <v>0</v>
      </c>
      <c r="BJ180" s="18" t="s">
        <v>78</v>
      </c>
      <c r="BK180" s="146">
        <f t="shared" si="29"/>
        <v>0</v>
      </c>
      <c r="BL180" s="18" t="s">
        <v>199</v>
      </c>
      <c r="BM180" s="18" t="s">
        <v>744</v>
      </c>
    </row>
    <row r="181" spans="2:65" s="1" customFormat="1" ht="38.25" customHeight="1">
      <c r="B181" s="137"/>
      <c r="C181" s="147" t="s">
        <v>326</v>
      </c>
      <c r="D181" s="147" t="s">
        <v>219</v>
      </c>
      <c r="E181" s="148" t="s">
        <v>509</v>
      </c>
      <c r="F181" s="206" t="s">
        <v>510</v>
      </c>
      <c r="G181" s="206"/>
      <c r="H181" s="206"/>
      <c r="I181" s="206"/>
      <c r="J181" s="149" t="s">
        <v>140</v>
      </c>
      <c r="K181" s="150">
        <v>62.893999999999998</v>
      </c>
      <c r="L181" s="207"/>
      <c r="M181" s="207"/>
      <c r="N181" s="207">
        <f t="shared" si="20"/>
        <v>0</v>
      </c>
      <c r="O181" s="193"/>
      <c r="P181" s="193"/>
      <c r="Q181" s="193"/>
      <c r="R181" s="142"/>
      <c r="T181" s="143" t="s">
        <v>5</v>
      </c>
      <c r="U181" s="40" t="s">
        <v>36</v>
      </c>
      <c r="V181" s="144">
        <v>0</v>
      </c>
      <c r="W181" s="144">
        <f t="shared" si="21"/>
        <v>0</v>
      </c>
      <c r="X181" s="144">
        <v>1.9E-3</v>
      </c>
      <c r="Y181" s="144">
        <f t="shared" si="22"/>
        <v>0.1194986</v>
      </c>
      <c r="Z181" s="144">
        <v>0</v>
      </c>
      <c r="AA181" s="145">
        <f t="shared" si="23"/>
        <v>0</v>
      </c>
      <c r="AR181" s="18" t="s">
        <v>265</v>
      </c>
      <c r="AT181" s="18" t="s">
        <v>219</v>
      </c>
      <c r="AU181" s="18" t="s">
        <v>78</v>
      </c>
      <c r="AY181" s="18" t="s">
        <v>136</v>
      </c>
      <c r="BE181" s="146">
        <f t="shared" si="24"/>
        <v>0</v>
      </c>
      <c r="BF181" s="146">
        <f t="shared" si="25"/>
        <v>0</v>
      </c>
      <c r="BG181" s="146">
        <f t="shared" si="26"/>
        <v>0</v>
      </c>
      <c r="BH181" s="146">
        <f t="shared" si="27"/>
        <v>0</v>
      </c>
      <c r="BI181" s="146">
        <f t="shared" si="28"/>
        <v>0</v>
      </c>
      <c r="BJ181" s="18" t="s">
        <v>78</v>
      </c>
      <c r="BK181" s="146">
        <f t="shared" si="29"/>
        <v>0</v>
      </c>
      <c r="BL181" s="18" t="s">
        <v>199</v>
      </c>
      <c r="BM181" s="18" t="s">
        <v>745</v>
      </c>
    </row>
    <row r="182" spans="2:65" s="1" customFormat="1" ht="38.25" customHeight="1">
      <c r="B182" s="137"/>
      <c r="C182" s="138" t="s">
        <v>330</v>
      </c>
      <c r="D182" s="138" t="s">
        <v>137</v>
      </c>
      <c r="E182" s="139" t="s">
        <v>535</v>
      </c>
      <c r="F182" s="192" t="s">
        <v>536</v>
      </c>
      <c r="G182" s="192"/>
      <c r="H182" s="192"/>
      <c r="I182" s="192"/>
      <c r="J182" s="140" t="s">
        <v>222</v>
      </c>
      <c r="K182" s="141">
        <v>0.14199999999999999</v>
      </c>
      <c r="L182" s="193"/>
      <c r="M182" s="193"/>
      <c r="N182" s="193">
        <f t="shared" si="20"/>
        <v>0</v>
      </c>
      <c r="O182" s="193"/>
      <c r="P182" s="193"/>
      <c r="Q182" s="193"/>
      <c r="R182" s="142"/>
      <c r="T182" s="143" t="s">
        <v>5</v>
      </c>
      <c r="U182" s="40" t="s">
        <v>36</v>
      </c>
      <c r="V182" s="144">
        <v>1.629</v>
      </c>
      <c r="W182" s="144">
        <f t="shared" si="21"/>
        <v>0.23131799999999997</v>
      </c>
      <c r="X182" s="144">
        <v>0</v>
      </c>
      <c r="Y182" s="144">
        <f t="shared" si="22"/>
        <v>0</v>
      </c>
      <c r="Z182" s="144">
        <v>0</v>
      </c>
      <c r="AA182" s="145">
        <f t="shared" si="23"/>
        <v>0</v>
      </c>
      <c r="AR182" s="18" t="s">
        <v>199</v>
      </c>
      <c r="AT182" s="18" t="s">
        <v>137</v>
      </c>
      <c r="AU182" s="18" t="s">
        <v>78</v>
      </c>
      <c r="AY182" s="18" t="s">
        <v>136</v>
      </c>
      <c r="BE182" s="146">
        <f t="shared" si="24"/>
        <v>0</v>
      </c>
      <c r="BF182" s="146">
        <f t="shared" si="25"/>
        <v>0</v>
      </c>
      <c r="BG182" s="146">
        <f t="shared" si="26"/>
        <v>0</v>
      </c>
      <c r="BH182" s="146">
        <f t="shared" si="27"/>
        <v>0</v>
      </c>
      <c r="BI182" s="146">
        <f t="shared" si="28"/>
        <v>0</v>
      </c>
      <c r="BJ182" s="18" t="s">
        <v>78</v>
      </c>
      <c r="BK182" s="146">
        <f t="shared" si="29"/>
        <v>0</v>
      </c>
      <c r="BL182" s="18" t="s">
        <v>199</v>
      </c>
      <c r="BM182" s="18" t="s">
        <v>626</v>
      </c>
    </row>
    <row r="183" spans="2:65" s="9" customFormat="1" ht="29.85" customHeight="1">
      <c r="B183" s="126"/>
      <c r="C183" s="127"/>
      <c r="D183" s="136" t="s">
        <v>116</v>
      </c>
      <c r="E183" s="136"/>
      <c r="F183" s="136"/>
      <c r="G183" s="136"/>
      <c r="H183" s="136"/>
      <c r="I183" s="136"/>
      <c r="J183" s="136"/>
      <c r="K183" s="136"/>
      <c r="L183" s="136"/>
      <c r="M183" s="136"/>
      <c r="N183" s="200">
        <f>BK183</f>
        <v>0</v>
      </c>
      <c r="O183" s="201"/>
      <c r="P183" s="201"/>
      <c r="Q183" s="201"/>
      <c r="R183" s="129"/>
      <c r="T183" s="130"/>
      <c r="U183" s="127"/>
      <c r="V183" s="127"/>
      <c r="W183" s="131">
        <f>SUM(W184:W188)</f>
        <v>14.956396</v>
      </c>
      <c r="X183" s="127"/>
      <c r="Y183" s="131">
        <f>SUM(Y184:Y188)</f>
        <v>0.54405108000000002</v>
      </c>
      <c r="Z183" s="127"/>
      <c r="AA183" s="132">
        <f>SUM(AA184:AA188)</f>
        <v>0</v>
      </c>
      <c r="AR183" s="133" t="s">
        <v>78</v>
      </c>
      <c r="AT183" s="134" t="s">
        <v>68</v>
      </c>
      <c r="AU183" s="134" t="s">
        <v>75</v>
      </c>
      <c r="AY183" s="133" t="s">
        <v>136</v>
      </c>
      <c r="BK183" s="135">
        <f>SUM(BK184:BK188)</f>
        <v>0</v>
      </c>
    </row>
    <row r="184" spans="2:65" s="1" customFormat="1" ht="25.5" customHeight="1">
      <c r="B184" s="137"/>
      <c r="C184" s="138" t="s">
        <v>335</v>
      </c>
      <c r="D184" s="138" t="s">
        <v>137</v>
      </c>
      <c r="E184" s="139" t="s">
        <v>547</v>
      </c>
      <c r="F184" s="192" t="s">
        <v>548</v>
      </c>
      <c r="G184" s="192"/>
      <c r="H184" s="192"/>
      <c r="I184" s="192"/>
      <c r="J184" s="140" t="s">
        <v>140</v>
      </c>
      <c r="K184" s="141">
        <v>12.263</v>
      </c>
      <c r="L184" s="193"/>
      <c r="M184" s="193"/>
      <c r="N184" s="193">
        <f>ROUND(L184*K184,2)</f>
        <v>0</v>
      </c>
      <c r="O184" s="193"/>
      <c r="P184" s="193"/>
      <c r="Q184" s="193"/>
      <c r="R184" s="142"/>
      <c r="T184" s="143" t="s">
        <v>5</v>
      </c>
      <c r="U184" s="40" t="s">
        <v>36</v>
      </c>
      <c r="V184" s="144">
        <v>0.51600000000000001</v>
      </c>
      <c r="W184" s="144">
        <f>V184*K184</f>
        <v>6.3277080000000003</v>
      </c>
      <c r="X184" s="144">
        <v>6.0000000000000001E-3</v>
      </c>
      <c r="Y184" s="144">
        <f>X184*K184</f>
        <v>7.3578000000000005E-2</v>
      </c>
      <c r="Z184" s="144">
        <v>0</v>
      </c>
      <c r="AA184" s="145">
        <f>Z184*K184</f>
        <v>0</v>
      </c>
      <c r="AR184" s="18" t="s">
        <v>199</v>
      </c>
      <c r="AT184" s="18" t="s">
        <v>137</v>
      </c>
      <c r="AU184" s="18" t="s">
        <v>78</v>
      </c>
      <c r="AY184" s="18" t="s">
        <v>136</v>
      </c>
      <c r="BE184" s="146">
        <f>IF(U184="základná",N184,0)</f>
        <v>0</v>
      </c>
      <c r="BF184" s="146">
        <f>IF(U184="znížená",N184,0)</f>
        <v>0</v>
      </c>
      <c r="BG184" s="146">
        <f>IF(U184="zákl. prenesená",N184,0)</f>
        <v>0</v>
      </c>
      <c r="BH184" s="146">
        <f>IF(U184="zníž. prenesená",N184,0)</f>
        <v>0</v>
      </c>
      <c r="BI184" s="146">
        <f>IF(U184="nulová",N184,0)</f>
        <v>0</v>
      </c>
      <c r="BJ184" s="18" t="s">
        <v>78</v>
      </c>
      <c r="BK184" s="146">
        <f>ROUND(L184*K184,2)</f>
        <v>0</v>
      </c>
      <c r="BL184" s="18" t="s">
        <v>199</v>
      </c>
      <c r="BM184" s="18" t="s">
        <v>549</v>
      </c>
    </row>
    <row r="185" spans="2:65" s="1" customFormat="1" ht="16.5" customHeight="1">
      <c r="B185" s="137"/>
      <c r="C185" s="147" t="s">
        <v>339</v>
      </c>
      <c r="D185" s="147" t="s">
        <v>219</v>
      </c>
      <c r="E185" s="148" t="s">
        <v>551</v>
      </c>
      <c r="F185" s="206" t="s">
        <v>552</v>
      </c>
      <c r="G185" s="206"/>
      <c r="H185" s="206"/>
      <c r="I185" s="206"/>
      <c r="J185" s="149" t="s">
        <v>140</v>
      </c>
      <c r="K185" s="150">
        <v>12.507999999999999</v>
      </c>
      <c r="L185" s="207"/>
      <c r="M185" s="207"/>
      <c r="N185" s="207">
        <f>ROUND(L185*K185,2)</f>
        <v>0</v>
      </c>
      <c r="O185" s="193"/>
      <c r="P185" s="193"/>
      <c r="Q185" s="193"/>
      <c r="R185" s="142"/>
      <c r="T185" s="143" t="s">
        <v>5</v>
      </c>
      <c r="U185" s="40" t="s">
        <v>36</v>
      </c>
      <c r="V185" s="144">
        <v>0</v>
      </c>
      <c r="W185" s="144">
        <f>V185*K185</f>
        <v>0</v>
      </c>
      <c r="X185" s="144">
        <v>1.65E-3</v>
      </c>
      <c r="Y185" s="144">
        <f>X185*K185</f>
        <v>2.0638199999999999E-2</v>
      </c>
      <c r="Z185" s="144">
        <v>0</v>
      </c>
      <c r="AA185" s="145">
        <f>Z185*K185</f>
        <v>0</v>
      </c>
      <c r="AR185" s="18" t="s">
        <v>265</v>
      </c>
      <c r="AT185" s="18" t="s">
        <v>219</v>
      </c>
      <c r="AU185" s="18" t="s">
        <v>78</v>
      </c>
      <c r="AY185" s="18" t="s">
        <v>136</v>
      </c>
      <c r="BE185" s="146">
        <f>IF(U185="základná",N185,0)</f>
        <v>0</v>
      </c>
      <c r="BF185" s="146">
        <f>IF(U185="znížená",N185,0)</f>
        <v>0</v>
      </c>
      <c r="BG185" s="146">
        <f>IF(U185="zákl. prenesená",N185,0)</f>
        <v>0</v>
      </c>
      <c r="BH185" s="146">
        <f>IF(U185="zníž. prenesená",N185,0)</f>
        <v>0</v>
      </c>
      <c r="BI185" s="146">
        <f>IF(U185="nulová",N185,0)</f>
        <v>0</v>
      </c>
      <c r="BJ185" s="18" t="s">
        <v>78</v>
      </c>
      <c r="BK185" s="146">
        <f>ROUND(L185*K185,2)</f>
        <v>0</v>
      </c>
      <c r="BL185" s="18" t="s">
        <v>199</v>
      </c>
      <c r="BM185" s="18" t="s">
        <v>553</v>
      </c>
    </row>
    <row r="186" spans="2:65" s="1" customFormat="1" ht="38.25" customHeight="1">
      <c r="B186" s="137"/>
      <c r="C186" s="138" t="s">
        <v>343</v>
      </c>
      <c r="D186" s="138" t="s">
        <v>137</v>
      </c>
      <c r="E186" s="139" t="s">
        <v>627</v>
      </c>
      <c r="F186" s="192" t="s">
        <v>628</v>
      </c>
      <c r="G186" s="192"/>
      <c r="H186" s="192"/>
      <c r="I186" s="192"/>
      <c r="J186" s="140" t="s">
        <v>140</v>
      </c>
      <c r="K186" s="141">
        <v>83.6</v>
      </c>
      <c r="L186" s="193"/>
      <c r="M186" s="193"/>
      <c r="N186" s="193">
        <f>ROUND(L186*K186,2)</f>
        <v>0</v>
      </c>
      <c r="O186" s="193"/>
      <c r="P186" s="193"/>
      <c r="Q186" s="193"/>
      <c r="R186" s="142"/>
      <c r="T186" s="143" t="s">
        <v>5</v>
      </c>
      <c r="U186" s="40" t="s">
        <v>36</v>
      </c>
      <c r="V186" s="144">
        <v>9.0999999999999998E-2</v>
      </c>
      <c r="W186" s="144">
        <f>V186*K186</f>
        <v>7.6075999999999997</v>
      </c>
      <c r="X186" s="144">
        <v>2.4000000000000001E-4</v>
      </c>
      <c r="Y186" s="144">
        <f>X186*K186</f>
        <v>2.0063999999999999E-2</v>
      </c>
      <c r="Z186" s="144">
        <v>0</v>
      </c>
      <c r="AA186" s="145">
        <f>Z186*K186</f>
        <v>0</v>
      </c>
      <c r="AR186" s="18" t="s">
        <v>199</v>
      </c>
      <c r="AT186" s="18" t="s">
        <v>137</v>
      </c>
      <c r="AU186" s="18" t="s">
        <v>78</v>
      </c>
      <c r="AY186" s="18" t="s">
        <v>136</v>
      </c>
      <c r="BE186" s="146">
        <f>IF(U186="základná",N186,0)</f>
        <v>0</v>
      </c>
      <c r="BF186" s="146">
        <f>IF(U186="znížená",N186,0)</f>
        <v>0</v>
      </c>
      <c r="BG186" s="146">
        <f>IF(U186="zákl. prenesená",N186,0)</f>
        <v>0</v>
      </c>
      <c r="BH186" s="146">
        <f>IF(U186="zníž. prenesená",N186,0)</f>
        <v>0</v>
      </c>
      <c r="BI186" s="146">
        <f>IF(U186="nulová",N186,0)</f>
        <v>0</v>
      </c>
      <c r="BJ186" s="18" t="s">
        <v>78</v>
      </c>
      <c r="BK186" s="146">
        <f>ROUND(L186*K186,2)</f>
        <v>0</v>
      </c>
      <c r="BL186" s="18" t="s">
        <v>199</v>
      </c>
      <c r="BM186" s="18" t="s">
        <v>629</v>
      </c>
    </row>
    <row r="187" spans="2:65" s="1" customFormat="1" ht="38.25" customHeight="1">
      <c r="B187" s="137"/>
      <c r="C187" s="147" t="s">
        <v>347</v>
      </c>
      <c r="D187" s="147" t="s">
        <v>219</v>
      </c>
      <c r="E187" s="148" t="s">
        <v>630</v>
      </c>
      <c r="F187" s="206" t="s">
        <v>631</v>
      </c>
      <c r="G187" s="206"/>
      <c r="H187" s="206"/>
      <c r="I187" s="206"/>
      <c r="J187" s="149" t="s">
        <v>140</v>
      </c>
      <c r="K187" s="150">
        <v>85.272000000000006</v>
      </c>
      <c r="L187" s="207"/>
      <c r="M187" s="207"/>
      <c r="N187" s="207">
        <f>ROUND(L187*K187,2)</f>
        <v>0</v>
      </c>
      <c r="O187" s="193"/>
      <c r="P187" s="193"/>
      <c r="Q187" s="193"/>
      <c r="R187" s="142"/>
      <c r="T187" s="143" t="s">
        <v>5</v>
      </c>
      <c r="U187" s="40" t="s">
        <v>36</v>
      </c>
      <c r="V187" s="144">
        <v>0</v>
      </c>
      <c r="W187" s="144">
        <f>V187*K187</f>
        <v>0</v>
      </c>
      <c r="X187" s="144">
        <v>5.0400000000000002E-3</v>
      </c>
      <c r="Y187" s="144">
        <f>X187*K187</f>
        <v>0.42977088000000002</v>
      </c>
      <c r="Z187" s="144">
        <v>0</v>
      </c>
      <c r="AA187" s="145">
        <f>Z187*K187</f>
        <v>0</v>
      </c>
      <c r="AR187" s="18" t="s">
        <v>265</v>
      </c>
      <c r="AT187" s="18" t="s">
        <v>219</v>
      </c>
      <c r="AU187" s="18" t="s">
        <v>78</v>
      </c>
      <c r="AY187" s="18" t="s">
        <v>136</v>
      </c>
      <c r="BE187" s="146">
        <f>IF(U187="základná",N187,0)</f>
        <v>0</v>
      </c>
      <c r="BF187" s="146">
        <f>IF(U187="znížená",N187,0)</f>
        <v>0</v>
      </c>
      <c r="BG187" s="146">
        <f>IF(U187="zákl. prenesená",N187,0)</f>
        <v>0</v>
      </c>
      <c r="BH187" s="146">
        <f>IF(U187="zníž. prenesená",N187,0)</f>
        <v>0</v>
      </c>
      <c r="BI187" s="146">
        <f>IF(U187="nulová",N187,0)</f>
        <v>0</v>
      </c>
      <c r="BJ187" s="18" t="s">
        <v>78</v>
      </c>
      <c r="BK187" s="146">
        <f>ROUND(L187*K187,2)</f>
        <v>0</v>
      </c>
      <c r="BL187" s="18" t="s">
        <v>199</v>
      </c>
      <c r="BM187" s="18" t="s">
        <v>632</v>
      </c>
    </row>
    <row r="188" spans="2:65" s="1" customFormat="1" ht="25.5" customHeight="1">
      <c r="B188" s="137"/>
      <c r="C188" s="138" t="s">
        <v>351</v>
      </c>
      <c r="D188" s="138" t="s">
        <v>137</v>
      </c>
      <c r="E188" s="139" t="s">
        <v>555</v>
      </c>
      <c r="F188" s="192" t="s">
        <v>556</v>
      </c>
      <c r="G188" s="192"/>
      <c r="H188" s="192"/>
      <c r="I188" s="192"/>
      <c r="J188" s="140" t="s">
        <v>222</v>
      </c>
      <c r="K188" s="141">
        <v>0.54400000000000004</v>
      </c>
      <c r="L188" s="193"/>
      <c r="M188" s="193"/>
      <c r="N188" s="193">
        <f>ROUND(L188*K188,2)</f>
        <v>0</v>
      </c>
      <c r="O188" s="193"/>
      <c r="P188" s="193"/>
      <c r="Q188" s="193"/>
      <c r="R188" s="142"/>
      <c r="T188" s="143" t="s">
        <v>5</v>
      </c>
      <c r="U188" s="40" t="s">
        <v>36</v>
      </c>
      <c r="V188" s="144">
        <v>1.877</v>
      </c>
      <c r="W188" s="144">
        <f>V188*K188</f>
        <v>1.021088</v>
      </c>
      <c r="X188" s="144">
        <v>0</v>
      </c>
      <c r="Y188" s="144">
        <f>X188*K188</f>
        <v>0</v>
      </c>
      <c r="Z188" s="144">
        <v>0</v>
      </c>
      <c r="AA188" s="145">
        <f>Z188*K188</f>
        <v>0</v>
      </c>
      <c r="AR188" s="18" t="s">
        <v>199</v>
      </c>
      <c r="AT188" s="18" t="s">
        <v>137</v>
      </c>
      <c r="AU188" s="18" t="s">
        <v>78</v>
      </c>
      <c r="AY188" s="18" t="s">
        <v>136</v>
      </c>
      <c r="BE188" s="146">
        <f>IF(U188="základná",N188,0)</f>
        <v>0</v>
      </c>
      <c r="BF188" s="146">
        <f>IF(U188="znížená",N188,0)</f>
        <v>0</v>
      </c>
      <c r="BG188" s="146">
        <f>IF(U188="zákl. prenesená",N188,0)</f>
        <v>0</v>
      </c>
      <c r="BH188" s="146">
        <f>IF(U188="zníž. prenesená",N188,0)</f>
        <v>0</v>
      </c>
      <c r="BI188" s="146">
        <f>IF(U188="nulová",N188,0)</f>
        <v>0</v>
      </c>
      <c r="BJ188" s="18" t="s">
        <v>78</v>
      </c>
      <c r="BK188" s="146">
        <f>ROUND(L188*K188,2)</f>
        <v>0</v>
      </c>
      <c r="BL188" s="18" t="s">
        <v>199</v>
      </c>
      <c r="BM188" s="18" t="s">
        <v>633</v>
      </c>
    </row>
    <row r="189" spans="2:65" s="9" customFormat="1" ht="29.85" customHeight="1">
      <c r="B189" s="126"/>
      <c r="C189" s="127"/>
      <c r="D189" s="136" t="s">
        <v>615</v>
      </c>
      <c r="E189" s="136"/>
      <c r="F189" s="136"/>
      <c r="G189" s="136"/>
      <c r="H189" s="136"/>
      <c r="I189" s="136"/>
      <c r="J189" s="136"/>
      <c r="K189" s="136"/>
      <c r="L189" s="136"/>
      <c r="M189" s="136"/>
      <c r="N189" s="200">
        <f>BK189</f>
        <v>0</v>
      </c>
      <c r="O189" s="201"/>
      <c r="P189" s="201"/>
      <c r="Q189" s="201"/>
      <c r="R189" s="129"/>
      <c r="T189" s="130"/>
      <c r="U189" s="127"/>
      <c r="V189" s="127"/>
      <c r="W189" s="131">
        <f>SUM(W190:W196)</f>
        <v>26.223904999999998</v>
      </c>
      <c r="X189" s="127"/>
      <c r="Y189" s="131">
        <f>SUM(Y190:Y196)</f>
        <v>0.56507660000000004</v>
      </c>
      <c r="Z189" s="127"/>
      <c r="AA189" s="132">
        <f>SUM(AA190:AA196)</f>
        <v>0.58519999999999994</v>
      </c>
      <c r="AR189" s="133" t="s">
        <v>78</v>
      </c>
      <c r="AT189" s="134" t="s">
        <v>68</v>
      </c>
      <c r="AU189" s="134" t="s">
        <v>75</v>
      </c>
      <c r="AY189" s="133" t="s">
        <v>136</v>
      </c>
      <c r="BK189" s="135">
        <f>SUM(BK190:BK196)</f>
        <v>0</v>
      </c>
    </row>
    <row r="190" spans="2:65" s="1" customFormat="1" ht="25.5" customHeight="1">
      <c r="B190" s="137"/>
      <c r="C190" s="138" t="s">
        <v>355</v>
      </c>
      <c r="D190" s="138" t="s">
        <v>137</v>
      </c>
      <c r="E190" s="139" t="s">
        <v>634</v>
      </c>
      <c r="F190" s="192" t="s">
        <v>635</v>
      </c>
      <c r="G190" s="192"/>
      <c r="H190" s="192"/>
      <c r="I190" s="192"/>
      <c r="J190" s="140" t="s">
        <v>147</v>
      </c>
      <c r="K190" s="141">
        <v>206.5</v>
      </c>
      <c r="L190" s="193"/>
      <c r="M190" s="193"/>
      <c r="N190" s="193">
        <f t="shared" ref="N190:N196" si="30">ROUND(L190*K190,2)</f>
        <v>0</v>
      </c>
      <c r="O190" s="193"/>
      <c r="P190" s="193"/>
      <c r="Q190" s="193"/>
      <c r="R190" s="142"/>
      <c r="T190" s="143" t="s">
        <v>5</v>
      </c>
      <c r="U190" s="40" t="s">
        <v>36</v>
      </c>
      <c r="V190" s="144">
        <v>4.5999999999999999E-2</v>
      </c>
      <c r="W190" s="144">
        <f t="shared" ref="W190:W196" si="31">V190*K190</f>
        <v>9.4990000000000006</v>
      </c>
      <c r="X190" s="144">
        <v>0</v>
      </c>
      <c r="Y190" s="144">
        <f t="shared" ref="Y190:Y196" si="32">X190*K190</f>
        <v>0</v>
      </c>
      <c r="Z190" s="144">
        <v>0</v>
      </c>
      <c r="AA190" s="145">
        <f t="shared" ref="AA190:AA196" si="33">Z190*K190</f>
        <v>0</v>
      </c>
      <c r="AR190" s="18" t="s">
        <v>199</v>
      </c>
      <c r="AT190" s="18" t="s">
        <v>137</v>
      </c>
      <c r="AU190" s="18" t="s">
        <v>78</v>
      </c>
      <c r="AY190" s="18" t="s">
        <v>136</v>
      </c>
      <c r="BE190" s="146">
        <f t="shared" ref="BE190:BE196" si="34">IF(U190="základná",N190,0)</f>
        <v>0</v>
      </c>
      <c r="BF190" s="146">
        <f t="shared" ref="BF190:BF196" si="35">IF(U190="znížená",N190,0)</f>
        <v>0</v>
      </c>
      <c r="BG190" s="146">
        <f t="shared" ref="BG190:BG196" si="36">IF(U190="zákl. prenesená",N190,0)</f>
        <v>0</v>
      </c>
      <c r="BH190" s="146">
        <f t="shared" ref="BH190:BH196" si="37">IF(U190="zníž. prenesená",N190,0)</f>
        <v>0</v>
      </c>
      <c r="BI190" s="146">
        <f t="shared" ref="BI190:BI196" si="38">IF(U190="nulová",N190,0)</f>
        <v>0</v>
      </c>
      <c r="BJ190" s="18" t="s">
        <v>78</v>
      </c>
      <c r="BK190" s="146">
        <f t="shared" ref="BK190:BK196" si="39">ROUND(L190*K190,2)</f>
        <v>0</v>
      </c>
      <c r="BL190" s="18" t="s">
        <v>199</v>
      </c>
      <c r="BM190" s="18" t="s">
        <v>636</v>
      </c>
    </row>
    <row r="191" spans="2:65" s="1" customFormat="1" ht="16.5" customHeight="1">
      <c r="B191" s="137"/>
      <c r="C191" s="147" t="s">
        <v>359</v>
      </c>
      <c r="D191" s="147" t="s">
        <v>219</v>
      </c>
      <c r="E191" s="148" t="s">
        <v>637</v>
      </c>
      <c r="F191" s="206" t="s">
        <v>638</v>
      </c>
      <c r="G191" s="206"/>
      <c r="H191" s="206"/>
      <c r="I191" s="206"/>
      <c r="J191" s="149" t="s">
        <v>169</v>
      </c>
      <c r="K191" s="150">
        <v>0.82599999999999996</v>
      </c>
      <c r="L191" s="207"/>
      <c r="M191" s="207"/>
      <c r="N191" s="207">
        <f t="shared" si="30"/>
        <v>0</v>
      </c>
      <c r="O191" s="193"/>
      <c r="P191" s="193"/>
      <c r="Q191" s="193"/>
      <c r="R191" s="142"/>
      <c r="T191" s="143" t="s">
        <v>5</v>
      </c>
      <c r="U191" s="40" t="s">
        <v>36</v>
      </c>
      <c r="V191" s="144">
        <v>0</v>
      </c>
      <c r="W191" s="144">
        <f t="shared" si="31"/>
        <v>0</v>
      </c>
      <c r="X191" s="144">
        <v>0.55000000000000004</v>
      </c>
      <c r="Y191" s="144">
        <f t="shared" si="32"/>
        <v>0.45430000000000004</v>
      </c>
      <c r="Z191" s="144">
        <v>0</v>
      </c>
      <c r="AA191" s="145">
        <f t="shared" si="33"/>
        <v>0</v>
      </c>
      <c r="AR191" s="18" t="s">
        <v>265</v>
      </c>
      <c r="AT191" s="18" t="s">
        <v>219</v>
      </c>
      <c r="AU191" s="18" t="s">
        <v>78</v>
      </c>
      <c r="AY191" s="18" t="s">
        <v>136</v>
      </c>
      <c r="BE191" s="146">
        <f t="shared" si="34"/>
        <v>0</v>
      </c>
      <c r="BF191" s="146">
        <f t="shared" si="35"/>
        <v>0</v>
      </c>
      <c r="BG191" s="146">
        <f t="shared" si="36"/>
        <v>0</v>
      </c>
      <c r="BH191" s="146">
        <f t="shared" si="37"/>
        <v>0</v>
      </c>
      <c r="BI191" s="146">
        <f t="shared" si="38"/>
        <v>0</v>
      </c>
      <c r="BJ191" s="18" t="s">
        <v>78</v>
      </c>
      <c r="BK191" s="146">
        <f t="shared" si="39"/>
        <v>0</v>
      </c>
      <c r="BL191" s="18" t="s">
        <v>199</v>
      </c>
      <c r="BM191" s="18" t="s">
        <v>639</v>
      </c>
    </row>
    <row r="192" spans="2:65" s="1" customFormat="1" ht="16.5" customHeight="1">
      <c r="B192" s="137"/>
      <c r="C192" s="138" t="s">
        <v>363</v>
      </c>
      <c r="D192" s="138" t="s">
        <v>137</v>
      </c>
      <c r="E192" s="139" t="s">
        <v>640</v>
      </c>
      <c r="F192" s="192" t="s">
        <v>641</v>
      </c>
      <c r="G192" s="192"/>
      <c r="H192" s="192"/>
      <c r="I192" s="192"/>
      <c r="J192" s="140" t="s">
        <v>147</v>
      </c>
      <c r="K192" s="141">
        <v>106.4</v>
      </c>
      <c r="L192" s="193"/>
      <c r="M192" s="193"/>
      <c r="N192" s="193">
        <f t="shared" si="30"/>
        <v>0</v>
      </c>
      <c r="O192" s="193"/>
      <c r="P192" s="193"/>
      <c r="Q192" s="193"/>
      <c r="R192" s="142"/>
      <c r="T192" s="143" t="s">
        <v>5</v>
      </c>
      <c r="U192" s="40" t="s">
        <v>36</v>
      </c>
      <c r="V192" s="144">
        <v>0.104</v>
      </c>
      <c r="W192" s="144">
        <f t="shared" si="31"/>
        <v>11.0656</v>
      </c>
      <c r="X192" s="144">
        <v>0</v>
      </c>
      <c r="Y192" s="144">
        <f t="shared" si="32"/>
        <v>0</v>
      </c>
      <c r="Z192" s="144">
        <v>0</v>
      </c>
      <c r="AA192" s="145">
        <f t="shared" si="33"/>
        <v>0</v>
      </c>
      <c r="AR192" s="18" t="s">
        <v>199</v>
      </c>
      <c r="AT192" s="18" t="s">
        <v>137</v>
      </c>
      <c r="AU192" s="18" t="s">
        <v>78</v>
      </c>
      <c r="AY192" s="18" t="s">
        <v>136</v>
      </c>
      <c r="BE192" s="146">
        <f t="shared" si="34"/>
        <v>0</v>
      </c>
      <c r="BF192" s="146">
        <f t="shared" si="35"/>
        <v>0</v>
      </c>
      <c r="BG192" s="146">
        <f t="shared" si="36"/>
        <v>0</v>
      </c>
      <c r="BH192" s="146">
        <f t="shared" si="37"/>
        <v>0</v>
      </c>
      <c r="BI192" s="146">
        <f t="shared" si="38"/>
        <v>0</v>
      </c>
      <c r="BJ192" s="18" t="s">
        <v>78</v>
      </c>
      <c r="BK192" s="146">
        <f t="shared" si="39"/>
        <v>0</v>
      </c>
      <c r="BL192" s="18" t="s">
        <v>199</v>
      </c>
      <c r="BM192" s="18" t="s">
        <v>642</v>
      </c>
    </row>
    <row r="193" spans="2:65" s="1" customFormat="1" ht="16.5" customHeight="1">
      <c r="B193" s="137"/>
      <c r="C193" s="147" t="s">
        <v>367</v>
      </c>
      <c r="D193" s="147" t="s">
        <v>219</v>
      </c>
      <c r="E193" s="148" t="s">
        <v>643</v>
      </c>
      <c r="F193" s="206" t="s">
        <v>644</v>
      </c>
      <c r="G193" s="206"/>
      <c r="H193" s="206"/>
      <c r="I193" s="206"/>
      <c r="J193" s="149" t="s">
        <v>169</v>
      </c>
      <c r="K193" s="150">
        <v>0.16</v>
      </c>
      <c r="L193" s="207"/>
      <c r="M193" s="207"/>
      <c r="N193" s="207">
        <f t="shared" si="30"/>
        <v>0</v>
      </c>
      <c r="O193" s="193"/>
      <c r="P193" s="193"/>
      <c r="Q193" s="193"/>
      <c r="R193" s="142"/>
      <c r="T193" s="143" t="s">
        <v>5</v>
      </c>
      <c r="U193" s="40" t="s">
        <v>36</v>
      </c>
      <c r="V193" s="144">
        <v>0</v>
      </c>
      <c r="W193" s="144">
        <f t="shared" si="31"/>
        <v>0</v>
      </c>
      <c r="X193" s="144">
        <v>0.55000000000000004</v>
      </c>
      <c r="Y193" s="144">
        <f t="shared" si="32"/>
        <v>8.8000000000000009E-2</v>
      </c>
      <c r="Z193" s="144">
        <v>0</v>
      </c>
      <c r="AA193" s="145">
        <f t="shared" si="33"/>
        <v>0</v>
      </c>
      <c r="AR193" s="18" t="s">
        <v>265</v>
      </c>
      <c r="AT193" s="18" t="s">
        <v>219</v>
      </c>
      <c r="AU193" s="18" t="s">
        <v>78</v>
      </c>
      <c r="AY193" s="18" t="s">
        <v>136</v>
      </c>
      <c r="BE193" s="146">
        <f t="shared" si="34"/>
        <v>0</v>
      </c>
      <c r="BF193" s="146">
        <f t="shared" si="35"/>
        <v>0</v>
      </c>
      <c r="BG193" s="146">
        <f t="shared" si="36"/>
        <v>0</v>
      </c>
      <c r="BH193" s="146">
        <f t="shared" si="37"/>
        <v>0</v>
      </c>
      <c r="BI193" s="146">
        <f t="shared" si="38"/>
        <v>0</v>
      </c>
      <c r="BJ193" s="18" t="s">
        <v>78</v>
      </c>
      <c r="BK193" s="146">
        <f t="shared" si="39"/>
        <v>0</v>
      </c>
      <c r="BL193" s="18" t="s">
        <v>199</v>
      </c>
      <c r="BM193" s="18" t="s">
        <v>645</v>
      </c>
    </row>
    <row r="194" spans="2:65" s="1" customFormat="1" ht="38.25" customHeight="1">
      <c r="B194" s="137"/>
      <c r="C194" s="138" t="s">
        <v>371</v>
      </c>
      <c r="D194" s="138" t="s">
        <v>137</v>
      </c>
      <c r="E194" s="139" t="s">
        <v>646</v>
      </c>
      <c r="F194" s="192" t="s">
        <v>647</v>
      </c>
      <c r="G194" s="192"/>
      <c r="H194" s="192"/>
      <c r="I194" s="192"/>
      <c r="J194" s="140" t="s">
        <v>140</v>
      </c>
      <c r="K194" s="141">
        <v>83.6</v>
      </c>
      <c r="L194" s="193"/>
      <c r="M194" s="193"/>
      <c r="N194" s="193">
        <f t="shared" si="30"/>
        <v>0</v>
      </c>
      <c r="O194" s="193"/>
      <c r="P194" s="193"/>
      <c r="Q194" s="193"/>
      <c r="R194" s="142"/>
      <c r="T194" s="143" t="s">
        <v>5</v>
      </c>
      <c r="U194" s="40" t="s">
        <v>36</v>
      </c>
      <c r="V194" s="144">
        <v>5.6000000000000001E-2</v>
      </c>
      <c r="W194" s="144">
        <f t="shared" si="31"/>
        <v>4.6815999999999995</v>
      </c>
      <c r="X194" s="144">
        <v>0</v>
      </c>
      <c r="Y194" s="144">
        <f t="shared" si="32"/>
        <v>0</v>
      </c>
      <c r="Z194" s="144">
        <v>7.0000000000000001E-3</v>
      </c>
      <c r="AA194" s="145">
        <f t="shared" si="33"/>
        <v>0.58519999999999994</v>
      </c>
      <c r="AR194" s="18" t="s">
        <v>199</v>
      </c>
      <c r="AT194" s="18" t="s">
        <v>137</v>
      </c>
      <c r="AU194" s="18" t="s">
        <v>78</v>
      </c>
      <c r="AY194" s="18" t="s">
        <v>136</v>
      </c>
      <c r="BE194" s="146">
        <f t="shared" si="34"/>
        <v>0</v>
      </c>
      <c r="BF194" s="146">
        <f t="shared" si="35"/>
        <v>0</v>
      </c>
      <c r="BG194" s="146">
        <f t="shared" si="36"/>
        <v>0</v>
      </c>
      <c r="BH194" s="146">
        <f t="shared" si="37"/>
        <v>0</v>
      </c>
      <c r="BI194" s="146">
        <f t="shared" si="38"/>
        <v>0</v>
      </c>
      <c r="BJ194" s="18" t="s">
        <v>78</v>
      </c>
      <c r="BK194" s="146">
        <f t="shared" si="39"/>
        <v>0</v>
      </c>
      <c r="BL194" s="18" t="s">
        <v>199</v>
      </c>
      <c r="BM194" s="18" t="s">
        <v>648</v>
      </c>
    </row>
    <row r="195" spans="2:65" s="1" customFormat="1" ht="51" customHeight="1">
      <c r="B195" s="137"/>
      <c r="C195" s="138" t="s">
        <v>375</v>
      </c>
      <c r="D195" s="138" t="s">
        <v>137</v>
      </c>
      <c r="E195" s="139" t="s">
        <v>649</v>
      </c>
      <c r="F195" s="192" t="s">
        <v>650</v>
      </c>
      <c r="G195" s="192"/>
      <c r="H195" s="192"/>
      <c r="I195" s="192"/>
      <c r="J195" s="140" t="s">
        <v>169</v>
      </c>
      <c r="K195" s="141">
        <v>0.98599999999999999</v>
      </c>
      <c r="L195" s="193"/>
      <c r="M195" s="193"/>
      <c r="N195" s="193">
        <f t="shared" si="30"/>
        <v>0</v>
      </c>
      <c r="O195" s="193"/>
      <c r="P195" s="193"/>
      <c r="Q195" s="193"/>
      <c r="R195" s="142"/>
      <c r="T195" s="143" t="s">
        <v>5</v>
      </c>
      <c r="U195" s="40" t="s">
        <v>36</v>
      </c>
      <c r="V195" s="144">
        <v>0.01</v>
      </c>
      <c r="W195" s="144">
        <f t="shared" si="31"/>
        <v>9.8600000000000007E-3</v>
      </c>
      <c r="X195" s="144">
        <v>2.3099999999999999E-2</v>
      </c>
      <c r="Y195" s="144">
        <f t="shared" si="32"/>
        <v>2.2776599999999998E-2</v>
      </c>
      <c r="Z195" s="144">
        <v>0</v>
      </c>
      <c r="AA195" s="145">
        <f t="shared" si="33"/>
        <v>0</v>
      </c>
      <c r="AR195" s="18" t="s">
        <v>199</v>
      </c>
      <c r="AT195" s="18" t="s">
        <v>137</v>
      </c>
      <c r="AU195" s="18" t="s">
        <v>78</v>
      </c>
      <c r="AY195" s="18" t="s">
        <v>136</v>
      </c>
      <c r="BE195" s="146">
        <f t="shared" si="34"/>
        <v>0</v>
      </c>
      <c r="BF195" s="146">
        <f t="shared" si="35"/>
        <v>0</v>
      </c>
      <c r="BG195" s="146">
        <f t="shared" si="36"/>
        <v>0</v>
      </c>
      <c r="BH195" s="146">
        <f t="shared" si="37"/>
        <v>0</v>
      </c>
      <c r="BI195" s="146">
        <f t="shared" si="38"/>
        <v>0</v>
      </c>
      <c r="BJ195" s="18" t="s">
        <v>78</v>
      </c>
      <c r="BK195" s="146">
        <f t="shared" si="39"/>
        <v>0</v>
      </c>
      <c r="BL195" s="18" t="s">
        <v>199</v>
      </c>
      <c r="BM195" s="18" t="s">
        <v>651</v>
      </c>
    </row>
    <row r="196" spans="2:65" s="1" customFormat="1" ht="25.5" customHeight="1">
      <c r="B196" s="137"/>
      <c r="C196" s="138" t="s">
        <v>379</v>
      </c>
      <c r="D196" s="138" t="s">
        <v>137</v>
      </c>
      <c r="E196" s="139" t="s">
        <v>652</v>
      </c>
      <c r="F196" s="192" t="s">
        <v>653</v>
      </c>
      <c r="G196" s="192"/>
      <c r="H196" s="192"/>
      <c r="I196" s="192"/>
      <c r="J196" s="140" t="s">
        <v>222</v>
      </c>
      <c r="K196" s="141">
        <v>0.56499999999999995</v>
      </c>
      <c r="L196" s="193"/>
      <c r="M196" s="193"/>
      <c r="N196" s="193">
        <f t="shared" si="30"/>
        <v>0</v>
      </c>
      <c r="O196" s="193"/>
      <c r="P196" s="193"/>
      <c r="Q196" s="193"/>
      <c r="R196" s="142"/>
      <c r="T196" s="143" t="s">
        <v>5</v>
      </c>
      <c r="U196" s="40" t="s">
        <v>36</v>
      </c>
      <c r="V196" s="144">
        <v>1.7130000000000001</v>
      </c>
      <c r="W196" s="144">
        <f t="shared" si="31"/>
        <v>0.96784499999999996</v>
      </c>
      <c r="X196" s="144">
        <v>0</v>
      </c>
      <c r="Y196" s="144">
        <f t="shared" si="32"/>
        <v>0</v>
      </c>
      <c r="Z196" s="144">
        <v>0</v>
      </c>
      <c r="AA196" s="145">
        <f t="shared" si="33"/>
        <v>0</v>
      </c>
      <c r="AR196" s="18" t="s">
        <v>199</v>
      </c>
      <c r="AT196" s="18" t="s">
        <v>137</v>
      </c>
      <c r="AU196" s="18" t="s">
        <v>78</v>
      </c>
      <c r="AY196" s="18" t="s">
        <v>136</v>
      </c>
      <c r="BE196" s="146">
        <f t="shared" si="34"/>
        <v>0</v>
      </c>
      <c r="BF196" s="146">
        <f t="shared" si="35"/>
        <v>0</v>
      </c>
      <c r="BG196" s="146">
        <f t="shared" si="36"/>
        <v>0</v>
      </c>
      <c r="BH196" s="146">
        <f t="shared" si="37"/>
        <v>0</v>
      </c>
      <c r="BI196" s="146">
        <f t="shared" si="38"/>
        <v>0</v>
      </c>
      <c r="BJ196" s="18" t="s">
        <v>78</v>
      </c>
      <c r="BK196" s="146">
        <f t="shared" si="39"/>
        <v>0</v>
      </c>
      <c r="BL196" s="18" t="s">
        <v>199</v>
      </c>
      <c r="BM196" s="18" t="s">
        <v>654</v>
      </c>
    </row>
    <row r="197" spans="2:65" s="9" customFormat="1" ht="29.85" customHeight="1">
      <c r="B197" s="126"/>
      <c r="C197" s="127"/>
      <c r="D197" s="136" t="s">
        <v>117</v>
      </c>
      <c r="E197" s="136"/>
      <c r="F197" s="136"/>
      <c r="G197" s="136"/>
      <c r="H197" s="136"/>
      <c r="I197" s="136"/>
      <c r="J197" s="136"/>
      <c r="K197" s="136"/>
      <c r="L197" s="136"/>
      <c r="M197" s="136"/>
      <c r="N197" s="200">
        <f>BK197</f>
        <v>0</v>
      </c>
      <c r="O197" s="201"/>
      <c r="P197" s="201"/>
      <c r="Q197" s="201"/>
      <c r="R197" s="129"/>
      <c r="T197" s="130"/>
      <c r="U197" s="127"/>
      <c r="V197" s="127"/>
      <c r="W197" s="131">
        <f>SUM(W198:W208)</f>
        <v>146.705242</v>
      </c>
      <c r="X197" s="127"/>
      <c r="Y197" s="131">
        <f>SUM(Y198:Y208)</f>
        <v>0.43754390000000004</v>
      </c>
      <c r="Z197" s="127"/>
      <c r="AA197" s="132">
        <f>SUM(AA198:AA208)</f>
        <v>0.20691999999999999</v>
      </c>
      <c r="AR197" s="133" t="s">
        <v>78</v>
      </c>
      <c r="AT197" s="134" t="s">
        <v>68</v>
      </c>
      <c r="AU197" s="134" t="s">
        <v>75</v>
      </c>
      <c r="AY197" s="133" t="s">
        <v>136</v>
      </c>
      <c r="BK197" s="135">
        <f>SUM(BK198:BK208)</f>
        <v>0</v>
      </c>
    </row>
    <row r="198" spans="2:65" s="1" customFormat="1" ht="25.5" customHeight="1">
      <c r="B198" s="137"/>
      <c r="C198" s="138" t="s">
        <v>383</v>
      </c>
      <c r="D198" s="138" t="s">
        <v>137</v>
      </c>
      <c r="E198" s="139" t="s">
        <v>655</v>
      </c>
      <c r="F198" s="192" t="s">
        <v>656</v>
      </c>
      <c r="G198" s="192"/>
      <c r="H198" s="192"/>
      <c r="I198" s="192"/>
      <c r="J198" s="140" t="s">
        <v>140</v>
      </c>
      <c r="K198" s="141">
        <v>83.6</v>
      </c>
      <c r="L198" s="193"/>
      <c r="M198" s="193"/>
      <c r="N198" s="193">
        <f t="shared" ref="N198:N208" si="40">ROUND(L198*K198,2)</f>
        <v>0</v>
      </c>
      <c r="O198" s="193"/>
      <c r="P198" s="193"/>
      <c r="Q198" s="193"/>
      <c r="R198" s="142"/>
      <c r="T198" s="143" t="s">
        <v>5</v>
      </c>
      <c r="U198" s="40" t="s">
        <v>36</v>
      </c>
      <c r="V198" s="144">
        <v>0.96899999999999997</v>
      </c>
      <c r="W198" s="144">
        <f t="shared" ref="W198:W208" si="41">V198*K198</f>
        <v>81.008399999999995</v>
      </c>
      <c r="X198" s="144">
        <v>4.6800000000000001E-3</v>
      </c>
      <c r="Y198" s="144">
        <f t="shared" ref="Y198:Y208" si="42">X198*K198</f>
        <v>0.39124799999999998</v>
      </c>
      <c r="Z198" s="144">
        <v>0</v>
      </c>
      <c r="AA198" s="145">
        <f t="shared" ref="AA198:AA208" si="43">Z198*K198</f>
        <v>0</v>
      </c>
      <c r="AR198" s="18" t="s">
        <v>199</v>
      </c>
      <c r="AT198" s="18" t="s">
        <v>137</v>
      </c>
      <c r="AU198" s="18" t="s">
        <v>78</v>
      </c>
      <c r="AY198" s="18" t="s">
        <v>136</v>
      </c>
      <c r="BE198" s="146">
        <f t="shared" ref="BE198:BE208" si="44">IF(U198="základná",N198,0)</f>
        <v>0</v>
      </c>
      <c r="BF198" s="146">
        <f t="shared" ref="BF198:BF208" si="45">IF(U198="znížená",N198,0)</f>
        <v>0</v>
      </c>
      <c r="BG198" s="146">
        <f t="shared" ref="BG198:BG208" si="46">IF(U198="zákl. prenesená",N198,0)</f>
        <v>0</v>
      </c>
      <c r="BH198" s="146">
        <f t="shared" ref="BH198:BH208" si="47">IF(U198="zníž. prenesená",N198,0)</f>
        <v>0</v>
      </c>
      <c r="BI198" s="146">
        <f t="shared" ref="BI198:BI208" si="48">IF(U198="nulová",N198,0)</f>
        <v>0</v>
      </c>
      <c r="BJ198" s="18" t="s">
        <v>78</v>
      </c>
      <c r="BK198" s="146">
        <f t="shared" ref="BK198:BK208" si="49">ROUND(L198*K198,2)</f>
        <v>0</v>
      </c>
      <c r="BL198" s="18" t="s">
        <v>199</v>
      </c>
      <c r="BM198" s="18" t="s">
        <v>657</v>
      </c>
    </row>
    <row r="199" spans="2:65" s="1" customFormat="1" ht="25.5" customHeight="1">
      <c r="B199" s="137"/>
      <c r="C199" s="138" t="s">
        <v>387</v>
      </c>
      <c r="D199" s="138" t="s">
        <v>137</v>
      </c>
      <c r="E199" s="139" t="s">
        <v>658</v>
      </c>
      <c r="F199" s="192" t="s">
        <v>659</v>
      </c>
      <c r="G199" s="192"/>
      <c r="H199" s="192"/>
      <c r="I199" s="192"/>
      <c r="J199" s="140" t="s">
        <v>140</v>
      </c>
      <c r="K199" s="141">
        <v>83.6</v>
      </c>
      <c r="L199" s="193"/>
      <c r="M199" s="193"/>
      <c r="N199" s="193">
        <f t="shared" si="40"/>
        <v>0</v>
      </c>
      <c r="O199" s="193"/>
      <c r="P199" s="193"/>
      <c r="Q199" s="193"/>
      <c r="R199" s="142"/>
      <c r="T199" s="143" t="s">
        <v>5</v>
      </c>
      <c r="U199" s="40" t="s">
        <v>36</v>
      </c>
      <c r="V199" s="144">
        <v>0.13900000000000001</v>
      </c>
      <c r="W199" s="144">
        <f t="shared" si="41"/>
        <v>11.6204</v>
      </c>
      <c r="X199" s="144">
        <v>5.0000000000000002E-5</v>
      </c>
      <c r="Y199" s="144">
        <f t="shared" si="42"/>
        <v>4.1799999999999997E-3</v>
      </c>
      <c r="Z199" s="144">
        <v>0</v>
      </c>
      <c r="AA199" s="145">
        <f t="shared" si="43"/>
        <v>0</v>
      </c>
      <c r="AR199" s="18" t="s">
        <v>199</v>
      </c>
      <c r="AT199" s="18" t="s">
        <v>137</v>
      </c>
      <c r="AU199" s="18" t="s">
        <v>78</v>
      </c>
      <c r="AY199" s="18" t="s">
        <v>136</v>
      </c>
      <c r="BE199" s="146">
        <f t="shared" si="44"/>
        <v>0</v>
      </c>
      <c r="BF199" s="146">
        <f t="shared" si="45"/>
        <v>0</v>
      </c>
      <c r="BG199" s="146">
        <f t="shared" si="46"/>
        <v>0</v>
      </c>
      <c r="BH199" s="146">
        <f t="shared" si="47"/>
        <v>0</v>
      </c>
      <c r="BI199" s="146">
        <f t="shared" si="48"/>
        <v>0</v>
      </c>
      <c r="BJ199" s="18" t="s">
        <v>78</v>
      </c>
      <c r="BK199" s="146">
        <f t="shared" si="49"/>
        <v>0</v>
      </c>
      <c r="BL199" s="18" t="s">
        <v>199</v>
      </c>
      <c r="BM199" s="18" t="s">
        <v>660</v>
      </c>
    </row>
    <row r="200" spans="2:65" s="1" customFormat="1" ht="51" customHeight="1">
      <c r="B200" s="137"/>
      <c r="C200" s="147" t="s">
        <v>391</v>
      </c>
      <c r="D200" s="147" t="s">
        <v>219</v>
      </c>
      <c r="E200" s="148" t="s">
        <v>661</v>
      </c>
      <c r="F200" s="206" t="s">
        <v>662</v>
      </c>
      <c r="G200" s="206"/>
      <c r="H200" s="206"/>
      <c r="I200" s="206"/>
      <c r="J200" s="149" t="s">
        <v>140</v>
      </c>
      <c r="K200" s="150">
        <v>91.96</v>
      </c>
      <c r="L200" s="207"/>
      <c r="M200" s="207"/>
      <c r="N200" s="207">
        <f t="shared" si="40"/>
        <v>0</v>
      </c>
      <c r="O200" s="193"/>
      <c r="P200" s="193"/>
      <c r="Q200" s="193"/>
      <c r="R200" s="142"/>
      <c r="T200" s="143" t="s">
        <v>5</v>
      </c>
      <c r="U200" s="40" t="s">
        <v>36</v>
      </c>
      <c r="V200" s="144">
        <v>0</v>
      </c>
      <c r="W200" s="144">
        <f t="shared" si="41"/>
        <v>0</v>
      </c>
      <c r="X200" s="144">
        <v>1.3999999999999999E-4</v>
      </c>
      <c r="Y200" s="144">
        <f t="shared" si="42"/>
        <v>1.2874399999999998E-2</v>
      </c>
      <c r="Z200" s="144">
        <v>0</v>
      </c>
      <c r="AA200" s="145">
        <f t="shared" si="43"/>
        <v>0</v>
      </c>
      <c r="AR200" s="18" t="s">
        <v>265</v>
      </c>
      <c r="AT200" s="18" t="s">
        <v>219</v>
      </c>
      <c r="AU200" s="18" t="s">
        <v>78</v>
      </c>
      <c r="AY200" s="18" t="s">
        <v>136</v>
      </c>
      <c r="BE200" s="146">
        <f t="shared" si="44"/>
        <v>0</v>
      </c>
      <c r="BF200" s="146">
        <f t="shared" si="45"/>
        <v>0</v>
      </c>
      <c r="BG200" s="146">
        <f t="shared" si="46"/>
        <v>0</v>
      </c>
      <c r="BH200" s="146">
        <f t="shared" si="47"/>
        <v>0</v>
      </c>
      <c r="BI200" s="146">
        <f t="shared" si="48"/>
        <v>0</v>
      </c>
      <c r="BJ200" s="18" t="s">
        <v>78</v>
      </c>
      <c r="BK200" s="146">
        <f t="shared" si="49"/>
        <v>0</v>
      </c>
      <c r="BL200" s="18" t="s">
        <v>199</v>
      </c>
      <c r="BM200" s="18" t="s">
        <v>663</v>
      </c>
    </row>
    <row r="201" spans="2:65" s="1" customFormat="1" ht="25.5" customHeight="1">
      <c r="B201" s="137"/>
      <c r="C201" s="138" t="s">
        <v>395</v>
      </c>
      <c r="D201" s="138" t="s">
        <v>137</v>
      </c>
      <c r="E201" s="139" t="s">
        <v>567</v>
      </c>
      <c r="F201" s="192" t="s">
        <v>568</v>
      </c>
      <c r="G201" s="192"/>
      <c r="H201" s="192"/>
      <c r="I201" s="192"/>
      <c r="J201" s="140" t="s">
        <v>147</v>
      </c>
      <c r="K201" s="141">
        <v>32.6</v>
      </c>
      <c r="L201" s="193"/>
      <c r="M201" s="193"/>
      <c r="N201" s="193">
        <f t="shared" si="40"/>
        <v>0</v>
      </c>
      <c r="O201" s="193"/>
      <c r="P201" s="193"/>
      <c r="Q201" s="193"/>
      <c r="R201" s="142"/>
      <c r="T201" s="143" t="s">
        <v>5</v>
      </c>
      <c r="U201" s="40" t="s">
        <v>36</v>
      </c>
      <c r="V201" s="144">
        <v>5.6000000000000001E-2</v>
      </c>
      <c r="W201" s="144">
        <f t="shared" si="41"/>
        <v>1.8256000000000001</v>
      </c>
      <c r="X201" s="144">
        <v>0</v>
      </c>
      <c r="Y201" s="144">
        <f t="shared" si="42"/>
        <v>0</v>
      </c>
      <c r="Z201" s="144">
        <v>4.1999999999999997E-3</v>
      </c>
      <c r="AA201" s="145">
        <f t="shared" si="43"/>
        <v>0.13691999999999999</v>
      </c>
      <c r="AR201" s="18" t="s">
        <v>199</v>
      </c>
      <c r="AT201" s="18" t="s">
        <v>137</v>
      </c>
      <c r="AU201" s="18" t="s">
        <v>78</v>
      </c>
      <c r="AY201" s="18" t="s">
        <v>136</v>
      </c>
      <c r="BE201" s="146">
        <f t="shared" si="44"/>
        <v>0</v>
      </c>
      <c r="BF201" s="146">
        <f t="shared" si="45"/>
        <v>0</v>
      </c>
      <c r="BG201" s="146">
        <f t="shared" si="46"/>
        <v>0</v>
      </c>
      <c r="BH201" s="146">
        <f t="shared" si="47"/>
        <v>0</v>
      </c>
      <c r="BI201" s="146">
        <f t="shared" si="48"/>
        <v>0</v>
      </c>
      <c r="BJ201" s="18" t="s">
        <v>78</v>
      </c>
      <c r="BK201" s="146">
        <f t="shared" si="49"/>
        <v>0</v>
      </c>
      <c r="BL201" s="18" t="s">
        <v>199</v>
      </c>
      <c r="BM201" s="18" t="s">
        <v>569</v>
      </c>
    </row>
    <row r="202" spans="2:65" s="1" customFormat="1" ht="38.25" customHeight="1">
      <c r="B202" s="137"/>
      <c r="C202" s="138" t="s">
        <v>399</v>
      </c>
      <c r="D202" s="138" t="s">
        <v>137</v>
      </c>
      <c r="E202" s="139" t="s">
        <v>664</v>
      </c>
      <c r="F202" s="192" t="s">
        <v>665</v>
      </c>
      <c r="G202" s="192"/>
      <c r="H202" s="192"/>
      <c r="I202" s="192"/>
      <c r="J202" s="140" t="s">
        <v>147</v>
      </c>
      <c r="K202" s="141">
        <v>14.75</v>
      </c>
      <c r="L202" s="193"/>
      <c r="M202" s="193"/>
      <c r="N202" s="193">
        <f t="shared" si="40"/>
        <v>0</v>
      </c>
      <c r="O202" s="193"/>
      <c r="P202" s="193"/>
      <c r="Q202" s="193"/>
      <c r="R202" s="142"/>
      <c r="T202" s="143" t="s">
        <v>5</v>
      </c>
      <c r="U202" s="40" t="s">
        <v>36</v>
      </c>
      <c r="V202" s="144">
        <v>0.53700000000000003</v>
      </c>
      <c r="W202" s="144">
        <f t="shared" si="41"/>
        <v>7.9207500000000008</v>
      </c>
      <c r="X202" s="144">
        <v>5.0000000000000002E-5</v>
      </c>
      <c r="Y202" s="144">
        <f t="shared" si="42"/>
        <v>7.3749999999999998E-4</v>
      </c>
      <c r="Z202" s="144">
        <v>0</v>
      </c>
      <c r="AA202" s="145">
        <f t="shared" si="43"/>
        <v>0</v>
      </c>
      <c r="AR202" s="18" t="s">
        <v>199</v>
      </c>
      <c r="AT202" s="18" t="s">
        <v>137</v>
      </c>
      <c r="AU202" s="18" t="s">
        <v>78</v>
      </c>
      <c r="AY202" s="18" t="s">
        <v>136</v>
      </c>
      <c r="BE202" s="146">
        <f t="shared" si="44"/>
        <v>0</v>
      </c>
      <c r="BF202" s="146">
        <f t="shared" si="45"/>
        <v>0</v>
      </c>
      <c r="BG202" s="146">
        <f t="shared" si="46"/>
        <v>0</v>
      </c>
      <c r="BH202" s="146">
        <f t="shared" si="47"/>
        <v>0</v>
      </c>
      <c r="BI202" s="146">
        <f t="shared" si="48"/>
        <v>0</v>
      </c>
      <c r="BJ202" s="18" t="s">
        <v>78</v>
      </c>
      <c r="BK202" s="146">
        <f t="shared" si="49"/>
        <v>0</v>
      </c>
      <c r="BL202" s="18" t="s">
        <v>199</v>
      </c>
      <c r="BM202" s="18" t="s">
        <v>666</v>
      </c>
    </row>
    <row r="203" spans="2:65" s="1" customFormat="1" ht="38.25" customHeight="1">
      <c r="B203" s="137"/>
      <c r="C203" s="138" t="s">
        <v>403</v>
      </c>
      <c r="D203" s="138" t="s">
        <v>137</v>
      </c>
      <c r="E203" s="139" t="s">
        <v>667</v>
      </c>
      <c r="F203" s="192" t="s">
        <v>668</v>
      </c>
      <c r="G203" s="192"/>
      <c r="H203" s="192"/>
      <c r="I203" s="192"/>
      <c r="J203" s="140" t="s">
        <v>147</v>
      </c>
      <c r="K203" s="141">
        <v>14.75</v>
      </c>
      <c r="L203" s="193"/>
      <c r="M203" s="193"/>
      <c r="N203" s="193">
        <f t="shared" si="40"/>
        <v>0</v>
      </c>
      <c r="O203" s="193"/>
      <c r="P203" s="193"/>
      <c r="Q203" s="193"/>
      <c r="R203" s="142"/>
      <c r="T203" s="143" t="s">
        <v>5</v>
      </c>
      <c r="U203" s="40" t="s">
        <v>36</v>
      </c>
      <c r="V203" s="144">
        <v>4.7E-2</v>
      </c>
      <c r="W203" s="144">
        <f t="shared" si="41"/>
        <v>0.69325000000000003</v>
      </c>
      <c r="X203" s="144">
        <v>0</v>
      </c>
      <c r="Y203" s="144">
        <f t="shared" si="42"/>
        <v>0</v>
      </c>
      <c r="Z203" s="144">
        <v>3.2000000000000002E-3</v>
      </c>
      <c r="AA203" s="145">
        <f t="shared" si="43"/>
        <v>4.7199999999999999E-2</v>
      </c>
      <c r="AR203" s="18" t="s">
        <v>199</v>
      </c>
      <c r="AT203" s="18" t="s">
        <v>137</v>
      </c>
      <c r="AU203" s="18" t="s">
        <v>78</v>
      </c>
      <c r="AY203" s="18" t="s">
        <v>136</v>
      </c>
      <c r="BE203" s="146">
        <f t="shared" si="44"/>
        <v>0</v>
      </c>
      <c r="BF203" s="146">
        <f t="shared" si="45"/>
        <v>0</v>
      </c>
      <c r="BG203" s="146">
        <f t="shared" si="46"/>
        <v>0</v>
      </c>
      <c r="BH203" s="146">
        <f t="shared" si="47"/>
        <v>0</v>
      </c>
      <c r="BI203" s="146">
        <f t="shared" si="48"/>
        <v>0</v>
      </c>
      <c r="BJ203" s="18" t="s">
        <v>78</v>
      </c>
      <c r="BK203" s="146">
        <f t="shared" si="49"/>
        <v>0</v>
      </c>
      <c r="BL203" s="18" t="s">
        <v>199</v>
      </c>
      <c r="BM203" s="18" t="s">
        <v>669</v>
      </c>
    </row>
    <row r="204" spans="2:65" s="1" customFormat="1" ht="38.25" customHeight="1">
      <c r="B204" s="137"/>
      <c r="C204" s="138" t="s">
        <v>407</v>
      </c>
      <c r="D204" s="138" t="s">
        <v>137</v>
      </c>
      <c r="E204" s="139" t="s">
        <v>571</v>
      </c>
      <c r="F204" s="192" t="s">
        <v>572</v>
      </c>
      <c r="G204" s="192"/>
      <c r="H204" s="192"/>
      <c r="I204" s="192"/>
      <c r="J204" s="140" t="s">
        <v>147</v>
      </c>
      <c r="K204" s="141">
        <v>11.2</v>
      </c>
      <c r="L204" s="193"/>
      <c r="M204" s="193"/>
      <c r="N204" s="193">
        <f t="shared" si="40"/>
        <v>0</v>
      </c>
      <c r="O204" s="193"/>
      <c r="P204" s="193"/>
      <c r="Q204" s="193"/>
      <c r="R204" s="142"/>
      <c r="T204" s="143" t="s">
        <v>5</v>
      </c>
      <c r="U204" s="40" t="s">
        <v>36</v>
      </c>
      <c r="V204" s="144">
        <v>0.76</v>
      </c>
      <c r="W204" s="144">
        <f t="shared" si="41"/>
        <v>8.5119999999999987</v>
      </c>
      <c r="X204" s="144">
        <v>2.2000000000000001E-4</v>
      </c>
      <c r="Y204" s="144">
        <f t="shared" si="42"/>
        <v>2.464E-3</v>
      </c>
      <c r="Z204" s="144">
        <v>0</v>
      </c>
      <c r="AA204" s="145">
        <f t="shared" si="43"/>
        <v>0</v>
      </c>
      <c r="AR204" s="18" t="s">
        <v>199</v>
      </c>
      <c r="AT204" s="18" t="s">
        <v>137</v>
      </c>
      <c r="AU204" s="18" t="s">
        <v>78</v>
      </c>
      <c r="AY204" s="18" t="s">
        <v>136</v>
      </c>
      <c r="BE204" s="146">
        <f t="shared" si="44"/>
        <v>0</v>
      </c>
      <c r="BF204" s="146">
        <f t="shared" si="45"/>
        <v>0</v>
      </c>
      <c r="BG204" s="146">
        <f t="shared" si="46"/>
        <v>0</v>
      </c>
      <c r="BH204" s="146">
        <f t="shared" si="47"/>
        <v>0</v>
      </c>
      <c r="BI204" s="146">
        <f t="shared" si="48"/>
        <v>0</v>
      </c>
      <c r="BJ204" s="18" t="s">
        <v>78</v>
      </c>
      <c r="BK204" s="146">
        <f t="shared" si="49"/>
        <v>0</v>
      </c>
      <c r="BL204" s="18" t="s">
        <v>199</v>
      </c>
      <c r="BM204" s="18" t="s">
        <v>573</v>
      </c>
    </row>
    <row r="205" spans="2:65" s="1" customFormat="1" ht="38.25" customHeight="1">
      <c r="B205" s="137"/>
      <c r="C205" s="138" t="s">
        <v>411</v>
      </c>
      <c r="D205" s="138" t="s">
        <v>137</v>
      </c>
      <c r="E205" s="139" t="s">
        <v>591</v>
      </c>
      <c r="F205" s="192" t="s">
        <v>592</v>
      </c>
      <c r="G205" s="192"/>
      <c r="H205" s="192"/>
      <c r="I205" s="192"/>
      <c r="J205" s="140" t="s">
        <v>147</v>
      </c>
      <c r="K205" s="141">
        <v>32.6</v>
      </c>
      <c r="L205" s="193"/>
      <c r="M205" s="193"/>
      <c r="N205" s="193">
        <f t="shared" si="40"/>
        <v>0</v>
      </c>
      <c r="O205" s="193"/>
      <c r="P205" s="193"/>
      <c r="Q205" s="193"/>
      <c r="R205" s="142"/>
      <c r="T205" s="143" t="s">
        <v>5</v>
      </c>
      <c r="U205" s="40" t="s">
        <v>36</v>
      </c>
      <c r="V205" s="144">
        <v>0.84</v>
      </c>
      <c r="W205" s="144">
        <f t="shared" si="41"/>
        <v>27.384</v>
      </c>
      <c r="X205" s="144">
        <v>2.0000000000000001E-4</v>
      </c>
      <c r="Y205" s="144">
        <f t="shared" si="42"/>
        <v>6.5200000000000006E-3</v>
      </c>
      <c r="Z205" s="144">
        <v>0</v>
      </c>
      <c r="AA205" s="145">
        <f t="shared" si="43"/>
        <v>0</v>
      </c>
      <c r="AR205" s="18" t="s">
        <v>199</v>
      </c>
      <c r="AT205" s="18" t="s">
        <v>137</v>
      </c>
      <c r="AU205" s="18" t="s">
        <v>78</v>
      </c>
      <c r="AY205" s="18" t="s">
        <v>136</v>
      </c>
      <c r="BE205" s="146">
        <f t="shared" si="44"/>
        <v>0</v>
      </c>
      <c r="BF205" s="146">
        <f t="shared" si="45"/>
        <v>0</v>
      </c>
      <c r="BG205" s="146">
        <f t="shared" si="46"/>
        <v>0</v>
      </c>
      <c r="BH205" s="146">
        <f t="shared" si="47"/>
        <v>0</v>
      </c>
      <c r="BI205" s="146">
        <f t="shared" si="48"/>
        <v>0</v>
      </c>
      <c r="BJ205" s="18" t="s">
        <v>78</v>
      </c>
      <c r="BK205" s="146">
        <f t="shared" si="49"/>
        <v>0</v>
      </c>
      <c r="BL205" s="18" t="s">
        <v>199</v>
      </c>
      <c r="BM205" s="18" t="s">
        <v>593</v>
      </c>
    </row>
    <row r="206" spans="2:65" s="1" customFormat="1" ht="25.5" customHeight="1">
      <c r="B206" s="137"/>
      <c r="C206" s="138" t="s">
        <v>415</v>
      </c>
      <c r="D206" s="138" t="s">
        <v>137</v>
      </c>
      <c r="E206" s="139" t="s">
        <v>595</v>
      </c>
      <c r="F206" s="192" t="s">
        <v>596</v>
      </c>
      <c r="G206" s="192"/>
      <c r="H206" s="192"/>
      <c r="I206" s="192"/>
      <c r="J206" s="140" t="s">
        <v>147</v>
      </c>
      <c r="K206" s="141">
        <v>8</v>
      </c>
      <c r="L206" s="193"/>
      <c r="M206" s="193"/>
      <c r="N206" s="193">
        <f t="shared" si="40"/>
        <v>0</v>
      </c>
      <c r="O206" s="193"/>
      <c r="P206" s="193"/>
      <c r="Q206" s="193"/>
      <c r="R206" s="142"/>
      <c r="T206" s="143" t="s">
        <v>5</v>
      </c>
      <c r="U206" s="40" t="s">
        <v>36</v>
      </c>
      <c r="V206" s="144">
        <v>0.66200000000000003</v>
      </c>
      <c r="W206" s="144">
        <f t="shared" si="41"/>
        <v>5.2960000000000003</v>
      </c>
      <c r="X206" s="144">
        <v>2.4399999999999999E-3</v>
      </c>
      <c r="Y206" s="144">
        <f t="shared" si="42"/>
        <v>1.9519999999999999E-2</v>
      </c>
      <c r="Z206" s="144">
        <v>0</v>
      </c>
      <c r="AA206" s="145">
        <f t="shared" si="43"/>
        <v>0</v>
      </c>
      <c r="AR206" s="18" t="s">
        <v>199</v>
      </c>
      <c r="AT206" s="18" t="s">
        <v>137</v>
      </c>
      <c r="AU206" s="18" t="s">
        <v>78</v>
      </c>
      <c r="AY206" s="18" t="s">
        <v>136</v>
      </c>
      <c r="BE206" s="146">
        <f t="shared" si="44"/>
        <v>0</v>
      </c>
      <c r="BF206" s="146">
        <f t="shared" si="45"/>
        <v>0</v>
      </c>
      <c r="BG206" s="146">
        <f t="shared" si="46"/>
        <v>0</v>
      </c>
      <c r="BH206" s="146">
        <f t="shared" si="47"/>
        <v>0</v>
      </c>
      <c r="BI206" s="146">
        <f t="shared" si="48"/>
        <v>0</v>
      </c>
      <c r="BJ206" s="18" t="s">
        <v>78</v>
      </c>
      <c r="BK206" s="146">
        <f t="shared" si="49"/>
        <v>0</v>
      </c>
      <c r="BL206" s="18" t="s">
        <v>199</v>
      </c>
      <c r="BM206" s="18" t="s">
        <v>597</v>
      </c>
    </row>
    <row r="207" spans="2:65" s="1" customFormat="1" ht="25.5" customHeight="1">
      <c r="B207" s="137"/>
      <c r="C207" s="138" t="s">
        <v>419</v>
      </c>
      <c r="D207" s="138" t="s">
        <v>137</v>
      </c>
      <c r="E207" s="139" t="s">
        <v>599</v>
      </c>
      <c r="F207" s="192" t="s">
        <v>600</v>
      </c>
      <c r="G207" s="192"/>
      <c r="H207" s="192"/>
      <c r="I207" s="192"/>
      <c r="J207" s="140" t="s">
        <v>147</v>
      </c>
      <c r="K207" s="141">
        <v>8</v>
      </c>
      <c r="L207" s="193"/>
      <c r="M207" s="193"/>
      <c r="N207" s="193">
        <f t="shared" si="40"/>
        <v>0</v>
      </c>
      <c r="O207" s="193"/>
      <c r="P207" s="193"/>
      <c r="Q207" s="193"/>
      <c r="R207" s="142"/>
      <c r="T207" s="143" t="s">
        <v>5</v>
      </c>
      <c r="U207" s="40" t="s">
        <v>36</v>
      </c>
      <c r="V207" s="144">
        <v>5.6000000000000001E-2</v>
      </c>
      <c r="W207" s="144">
        <f t="shared" si="41"/>
        <v>0.44800000000000001</v>
      </c>
      <c r="X207" s="144">
        <v>0</v>
      </c>
      <c r="Y207" s="144">
        <f t="shared" si="42"/>
        <v>0</v>
      </c>
      <c r="Z207" s="144">
        <v>2.8500000000000001E-3</v>
      </c>
      <c r="AA207" s="145">
        <f t="shared" si="43"/>
        <v>2.2800000000000001E-2</v>
      </c>
      <c r="AR207" s="18" t="s">
        <v>199</v>
      </c>
      <c r="AT207" s="18" t="s">
        <v>137</v>
      </c>
      <c r="AU207" s="18" t="s">
        <v>78</v>
      </c>
      <c r="AY207" s="18" t="s">
        <v>136</v>
      </c>
      <c r="BE207" s="146">
        <f t="shared" si="44"/>
        <v>0</v>
      </c>
      <c r="BF207" s="146">
        <f t="shared" si="45"/>
        <v>0</v>
      </c>
      <c r="BG207" s="146">
        <f t="shared" si="46"/>
        <v>0</v>
      </c>
      <c r="BH207" s="146">
        <f t="shared" si="47"/>
        <v>0</v>
      </c>
      <c r="BI207" s="146">
        <f t="shared" si="48"/>
        <v>0</v>
      </c>
      <c r="BJ207" s="18" t="s">
        <v>78</v>
      </c>
      <c r="BK207" s="146">
        <f t="shared" si="49"/>
        <v>0</v>
      </c>
      <c r="BL207" s="18" t="s">
        <v>199</v>
      </c>
      <c r="BM207" s="18" t="s">
        <v>601</v>
      </c>
    </row>
    <row r="208" spans="2:65" s="1" customFormat="1" ht="25.5" customHeight="1">
      <c r="B208" s="137"/>
      <c r="C208" s="138" t="s">
        <v>423</v>
      </c>
      <c r="D208" s="138" t="s">
        <v>137</v>
      </c>
      <c r="E208" s="139" t="s">
        <v>603</v>
      </c>
      <c r="F208" s="192" t="s">
        <v>604</v>
      </c>
      <c r="G208" s="192"/>
      <c r="H208" s="192"/>
      <c r="I208" s="192"/>
      <c r="J208" s="140" t="s">
        <v>222</v>
      </c>
      <c r="K208" s="141">
        <v>0.438</v>
      </c>
      <c r="L208" s="193"/>
      <c r="M208" s="193"/>
      <c r="N208" s="193">
        <f t="shared" si="40"/>
        <v>0</v>
      </c>
      <c r="O208" s="193"/>
      <c r="P208" s="193"/>
      <c r="Q208" s="193"/>
      <c r="R208" s="142"/>
      <c r="T208" s="143" t="s">
        <v>5</v>
      </c>
      <c r="U208" s="40" t="s">
        <v>36</v>
      </c>
      <c r="V208" s="144">
        <v>4.5590000000000002</v>
      </c>
      <c r="W208" s="144">
        <f t="shared" si="41"/>
        <v>1.996842</v>
      </c>
      <c r="X208" s="144">
        <v>0</v>
      </c>
      <c r="Y208" s="144">
        <f t="shared" si="42"/>
        <v>0</v>
      </c>
      <c r="Z208" s="144">
        <v>0</v>
      </c>
      <c r="AA208" s="145">
        <f t="shared" si="43"/>
        <v>0</v>
      </c>
      <c r="AR208" s="18" t="s">
        <v>199</v>
      </c>
      <c r="AT208" s="18" t="s">
        <v>137</v>
      </c>
      <c r="AU208" s="18" t="s">
        <v>78</v>
      </c>
      <c r="AY208" s="18" t="s">
        <v>136</v>
      </c>
      <c r="BE208" s="146">
        <f t="shared" si="44"/>
        <v>0</v>
      </c>
      <c r="BF208" s="146">
        <f t="shared" si="45"/>
        <v>0</v>
      </c>
      <c r="BG208" s="146">
        <f t="shared" si="46"/>
        <v>0</v>
      </c>
      <c r="BH208" s="146">
        <f t="shared" si="47"/>
        <v>0</v>
      </c>
      <c r="BI208" s="146">
        <f t="shared" si="48"/>
        <v>0</v>
      </c>
      <c r="BJ208" s="18" t="s">
        <v>78</v>
      </c>
      <c r="BK208" s="146">
        <f t="shared" si="49"/>
        <v>0</v>
      </c>
      <c r="BL208" s="18" t="s">
        <v>199</v>
      </c>
      <c r="BM208" s="18" t="s">
        <v>676</v>
      </c>
    </row>
    <row r="209" spans="2:65" s="9" customFormat="1" ht="29.85" customHeight="1">
      <c r="B209" s="126"/>
      <c r="C209" s="127"/>
      <c r="D209" s="136" t="s">
        <v>616</v>
      </c>
      <c r="E209" s="136"/>
      <c r="F209" s="136"/>
      <c r="G209" s="136"/>
      <c r="H209" s="136"/>
      <c r="I209" s="136"/>
      <c r="J209" s="136"/>
      <c r="K209" s="136"/>
      <c r="L209" s="136"/>
      <c r="M209" s="136"/>
      <c r="N209" s="200">
        <f>BK209</f>
        <v>0</v>
      </c>
      <c r="O209" s="201"/>
      <c r="P209" s="201"/>
      <c r="Q209" s="201"/>
      <c r="R209" s="129"/>
      <c r="T209" s="130"/>
      <c r="U209" s="127"/>
      <c r="V209" s="127"/>
      <c r="W209" s="131">
        <f>W210</f>
        <v>20.063999999999997</v>
      </c>
      <c r="X209" s="127"/>
      <c r="Y209" s="131">
        <f>Y210</f>
        <v>0</v>
      </c>
      <c r="Z209" s="127"/>
      <c r="AA209" s="132">
        <f>AA210</f>
        <v>4.18</v>
      </c>
      <c r="AR209" s="133" t="s">
        <v>78</v>
      </c>
      <c r="AT209" s="134" t="s">
        <v>68</v>
      </c>
      <c r="AU209" s="134" t="s">
        <v>75</v>
      </c>
      <c r="AY209" s="133" t="s">
        <v>136</v>
      </c>
      <c r="BK209" s="135">
        <f>BK210</f>
        <v>0</v>
      </c>
    </row>
    <row r="210" spans="2:65" s="1" customFormat="1" ht="38.25" customHeight="1">
      <c r="B210" s="137"/>
      <c r="C210" s="138" t="s">
        <v>427</v>
      </c>
      <c r="D210" s="138" t="s">
        <v>137</v>
      </c>
      <c r="E210" s="139" t="s">
        <v>677</v>
      </c>
      <c r="F210" s="192" t="s">
        <v>678</v>
      </c>
      <c r="G210" s="192"/>
      <c r="H210" s="192"/>
      <c r="I210" s="192"/>
      <c r="J210" s="140" t="s">
        <v>140</v>
      </c>
      <c r="K210" s="141">
        <v>83.6</v>
      </c>
      <c r="L210" s="193"/>
      <c r="M210" s="193"/>
      <c r="N210" s="193">
        <f>ROUND(L210*K210,2)</f>
        <v>0</v>
      </c>
      <c r="O210" s="193"/>
      <c r="P210" s="193"/>
      <c r="Q210" s="193"/>
      <c r="R210" s="142"/>
      <c r="T210" s="143" t="s">
        <v>5</v>
      </c>
      <c r="U210" s="40" t="s">
        <v>36</v>
      </c>
      <c r="V210" s="144">
        <v>0.24</v>
      </c>
      <c r="W210" s="144">
        <f>V210*K210</f>
        <v>20.063999999999997</v>
      </c>
      <c r="X210" s="144">
        <v>0</v>
      </c>
      <c r="Y210" s="144">
        <f>X210*K210</f>
        <v>0</v>
      </c>
      <c r="Z210" s="144">
        <v>0.05</v>
      </c>
      <c r="AA210" s="145">
        <f>Z210*K210</f>
        <v>4.18</v>
      </c>
      <c r="AR210" s="18" t="s">
        <v>199</v>
      </c>
      <c r="AT210" s="18" t="s">
        <v>137</v>
      </c>
      <c r="AU210" s="18" t="s">
        <v>78</v>
      </c>
      <c r="AY210" s="18" t="s">
        <v>136</v>
      </c>
      <c r="BE210" s="146">
        <f>IF(U210="základná",N210,0)</f>
        <v>0</v>
      </c>
      <c r="BF210" s="146">
        <f>IF(U210="znížená",N210,0)</f>
        <v>0</v>
      </c>
      <c r="BG210" s="146">
        <f>IF(U210="zákl. prenesená",N210,0)</f>
        <v>0</v>
      </c>
      <c r="BH210" s="146">
        <f>IF(U210="zníž. prenesená",N210,0)</f>
        <v>0</v>
      </c>
      <c r="BI210" s="146">
        <f>IF(U210="nulová",N210,0)</f>
        <v>0</v>
      </c>
      <c r="BJ210" s="18" t="s">
        <v>78</v>
      </c>
      <c r="BK210" s="146">
        <f>ROUND(L210*K210,2)</f>
        <v>0</v>
      </c>
      <c r="BL210" s="18" t="s">
        <v>199</v>
      </c>
      <c r="BM210" s="18" t="s">
        <v>679</v>
      </c>
    </row>
    <row r="211" spans="2:65" s="9" customFormat="1" ht="37.35" customHeight="1">
      <c r="B211" s="126"/>
      <c r="C211" s="127"/>
      <c r="D211" s="128" t="s">
        <v>118</v>
      </c>
      <c r="E211" s="128"/>
      <c r="F211" s="128"/>
      <c r="G211" s="128"/>
      <c r="H211" s="128"/>
      <c r="I211" s="128"/>
      <c r="J211" s="128"/>
      <c r="K211" s="128"/>
      <c r="L211" s="128"/>
      <c r="M211" s="128"/>
      <c r="N211" s="202">
        <f>BK211</f>
        <v>0</v>
      </c>
      <c r="O211" s="203"/>
      <c r="P211" s="203"/>
      <c r="Q211" s="203"/>
      <c r="R211" s="129"/>
      <c r="T211" s="130"/>
      <c r="U211" s="127"/>
      <c r="V211" s="127"/>
      <c r="W211" s="131">
        <f>W212</f>
        <v>2.4449999999999998</v>
      </c>
      <c r="X211" s="127"/>
      <c r="Y211" s="131">
        <f>Y212</f>
        <v>0</v>
      </c>
      <c r="Z211" s="127"/>
      <c r="AA211" s="132">
        <f>AA212</f>
        <v>0</v>
      </c>
      <c r="AR211" s="133" t="s">
        <v>81</v>
      </c>
      <c r="AT211" s="134" t="s">
        <v>68</v>
      </c>
      <c r="AU211" s="134" t="s">
        <v>69</v>
      </c>
      <c r="AY211" s="133" t="s">
        <v>136</v>
      </c>
      <c r="BK211" s="135">
        <f>BK212</f>
        <v>0</v>
      </c>
    </row>
    <row r="212" spans="2:65" s="9" customFormat="1" ht="19.899999999999999" customHeight="1">
      <c r="B212" s="126"/>
      <c r="C212" s="127"/>
      <c r="D212" s="136" t="s">
        <v>119</v>
      </c>
      <c r="E212" s="136"/>
      <c r="F212" s="136"/>
      <c r="G212" s="136"/>
      <c r="H212" s="136"/>
      <c r="I212" s="136"/>
      <c r="J212" s="136"/>
      <c r="K212" s="136"/>
      <c r="L212" s="136"/>
      <c r="M212" s="136"/>
      <c r="N212" s="198">
        <f>BK212</f>
        <v>0</v>
      </c>
      <c r="O212" s="199"/>
      <c r="P212" s="199"/>
      <c r="Q212" s="199"/>
      <c r="R212" s="129"/>
      <c r="T212" s="130"/>
      <c r="U212" s="127"/>
      <c r="V212" s="127"/>
      <c r="W212" s="131">
        <f>W213</f>
        <v>2.4449999999999998</v>
      </c>
      <c r="X212" s="127"/>
      <c r="Y212" s="131">
        <f>Y213</f>
        <v>0</v>
      </c>
      <c r="Z212" s="127"/>
      <c r="AA212" s="132">
        <f>AA213</f>
        <v>0</v>
      </c>
      <c r="AR212" s="133" t="s">
        <v>81</v>
      </c>
      <c r="AT212" s="134" t="s">
        <v>68</v>
      </c>
      <c r="AU212" s="134" t="s">
        <v>75</v>
      </c>
      <c r="AY212" s="133" t="s">
        <v>136</v>
      </c>
      <c r="BK212" s="135">
        <f>BK213</f>
        <v>0</v>
      </c>
    </row>
    <row r="213" spans="2:65" s="1" customFormat="1" ht="25.5" customHeight="1">
      <c r="B213" s="137"/>
      <c r="C213" s="138" t="s">
        <v>431</v>
      </c>
      <c r="D213" s="138" t="s">
        <v>137</v>
      </c>
      <c r="E213" s="139" t="s">
        <v>607</v>
      </c>
      <c r="F213" s="192" t="s">
        <v>608</v>
      </c>
      <c r="G213" s="192"/>
      <c r="H213" s="192"/>
      <c r="I213" s="192"/>
      <c r="J213" s="140" t="s">
        <v>147</v>
      </c>
      <c r="K213" s="141">
        <v>32.6</v>
      </c>
      <c r="L213" s="193"/>
      <c r="M213" s="193"/>
      <c r="N213" s="193">
        <f>ROUND(L213*K213,2)</f>
        <v>0</v>
      </c>
      <c r="O213" s="193"/>
      <c r="P213" s="193"/>
      <c r="Q213" s="193"/>
      <c r="R213" s="142"/>
      <c r="T213" s="143" t="s">
        <v>5</v>
      </c>
      <c r="U213" s="40" t="s">
        <v>36</v>
      </c>
      <c r="V213" s="144">
        <v>7.4999999999999997E-2</v>
      </c>
      <c r="W213" s="144">
        <f>V213*K213</f>
        <v>2.4449999999999998</v>
      </c>
      <c r="X213" s="144">
        <v>0</v>
      </c>
      <c r="Y213" s="144">
        <f>X213*K213</f>
        <v>0</v>
      </c>
      <c r="Z213" s="144">
        <v>0</v>
      </c>
      <c r="AA213" s="145">
        <f>Z213*K213</f>
        <v>0</v>
      </c>
      <c r="AR213" s="18" t="s">
        <v>395</v>
      </c>
      <c r="AT213" s="18" t="s">
        <v>137</v>
      </c>
      <c r="AU213" s="18" t="s">
        <v>78</v>
      </c>
      <c r="AY213" s="18" t="s">
        <v>136</v>
      </c>
      <c r="BE213" s="146">
        <f>IF(U213="základná",N213,0)</f>
        <v>0</v>
      </c>
      <c r="BF213" s="146">
        <f>IF(U213="znížená",N213,0)</f>
        <v>0</v>
      </c>
      <c r="BG213" s="146">
        <f>IF(U213="zákl. prenesená",N213,0)</f>
        <v>0</v>
      </c>
      <c r="BH213" s="146">
        <f>IF(U213="zníž. prenesená",N213,0)</f>
        <v>0</v>
      </c>
      <c r="BI213" s="146">
        <f>IF(U213="nulová",N213,0)</f>
        <v>0</v>
      </c>
      <c r="BJ213" s="18" t="s">
        <v>78</v>
      </c>
      <c r="BK213" s="146">
        <f>ROUND(L213*K213,2)</f>
        <v>0</v>
      </c>
      <c r="BL213" s="18" t="s">
        <v>395</v>
      </c>
      <c r="BM213" s="18" t="s">
        <v>609</v>
      </c>
    </row>
    <row r="214" spans="2:65" s="9" customFormat="1" ht="37.35" customHeight="1">
      <c r="B214" s="126"/>
      <c r="C214" s="127"/>
      <c r="D214" s="128" t="s">
        <v>120</v>
      </c>
      <c r="E214" s="128"/>
      <c r="F214" s="128"/>
      <c r="G214" s="128"/>
      <c r="H214" s="128"/>
      <c r="I214" s="128"/>
      <c r="J214" s="128"/>
      <c r="K214" s="128"/>
      <c r="L214" s="128"/>
      <c r="M214" s="128"/>
      <c r="N214" s="204">
        <f>BK214</f>
        <v>0</v>
      </c>
      <c r="O214" s="205"/>
      <c r="P214" s="205"/>
      <c r="Q214" s="205"/>
      <c r="R214" s="129"/>
      <c r="T214" s="130"/>
      <c r="U214" s="127"/>
      <c r="V214" s="127"/>
      <c r="W214" s="131">
        <f>W215</f>
        <v>0</v>
      </c>
      <c r="X214" s="127"/>
      <c r="Y214" s="131">
        <f>Y215</f>
        <v>0</v>
      </c>
      <c r="Z214" s="127"/>
      <c r="AA214" s="132">
        <f>AA215</f>
        <v>0</v>
      </c>
      <c r="AR214" s="133" t="s">
        <v>152</v>
      </c>
      <c r="AT214" s="134" t="s">
        <v>68</v>
      </c>
      <c r="AU214" s="134" t="s">
        <v>69</v>
      </c>
      <c r="AY214" s="133" t="s">
        <v>136</v>
      </c>
      <c r="BK214" s="135">
        <f>BK215</f>
        <v>0</v>
      </c>
    </row>
    <row r="215" spans="2:65" s="1" customFormat="1" ht="16.5" customHeight="1">
      <c r="B215" s="137"/>
      <c r="C215" s="138" t="s">
        <v>435</v>
      </c>
      <c r="D215" s="138" t="s">
        <v>137</v>
      </c>
      <c r="E215" s="139" t="s">
        <v>611</v>
      </c>
      <c r="F215" s="192" t="s">
        <v>612</v>
      </c>
      <c r="G215" s="192"/>
      <c r="H215" s="192"/>
      <c r="I215" s="192"/>
      <c r="J215" s="140" t="s">
        <v>284</v>
      </c>
      <c r="K215" s="141">
        <v>1</v>
      </c>
      <c r="L215" s="193"/>
      <c r="M215" s="193"/>
      <c r="N215" s="193">
        <f>ROUND(L215*K215,2)</f>
        <v>0</v>
      </c>
      <c r="O215" s="193"/>
      <c r="P215" s="193"/>
      <c r="Q215" s="193"/>
      <c r="R215" s="142"/>
      <c r="T215" s="143" t="s">
        <v>5</v>
      </c>
      <c r="U215" s="151" t="s">
        <v>36</v>
      </c>
      <c r="V215" s="152">
        <v>0</v>
      </c>
      <c r="W215" s="152">
        <f>V215*K215</f>
        <v>0</v>
      </c>
      <c r="X215" s="152">
        <v>0</v>
      </c>
      <c r="Y215" s="152">
        <f>X215*K215</f>
        <v>0</v>
      </c>
      <c r="Z215" s="152">
        <v>0</v>
      </c>
      <c r="AA215" s="153">
        <f>Z215*K215</f>
        <v>0</v>
      </c>
      <c r="AR215" s="18" t="s">
        <v>613</v>
      </c>
      <c r="AT215" s="18" t="s">
        <v>137</v>
      </c>
      <c r="AU215" s="18" t="s">
        <v>75</v>
      </c>
      <c r="AY215" s="18" t="s">
        <v>136</v>
      </c>
      <c r="BE215" s="146">
        <f>IF(U215="základná",N215,0)</f>
        <v>0</v>
      </c>
      <c r="BF215" s="146">
        <f>IF(U215="znížená",N215,0)</f>
        <v>0</v>
      </c>
      <c r="BG215" s="146">
        <f>IF(U215="zákl. prenesená",N215,0)</f>
        <v>0</v>
      </c>
      <c r="BH215" s="146">
        <f>IF(U215="zníž. prenesená",N215,0)</f>
        <v>0</v>
      </c>
      <c r="BI215" s="146">
        <f>IF(U215="nulová",N215,0)</f>
        <v>0</v>
      </c>
      <c r="BJ215" s="18" t="s">
        <v>78</v>
      </c>
      <c r="BK215" s="146">
        <f>ROUND(L215*K215,2)</f>
        <v>0</v>
      </c>
      <c r="BL215" s="18" t="s">
        <v>613</v>
      </c>
      <c r="BM215" s="18" t="s">
        <v>614</v>
      </c>
    </row>
    <row r="216" spans="2:65" s="1" customFormat="1" ht="6.95" customHeight="1">
      <c r="B216" s="55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7"/>
    </row>
  </sheetData>
  <mergeCells count="305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6:Q106"/>
    <mergeCell ref="L108:Q108"/>
    <mergeCell ref="C114:Q114"/>
    <mergeCell ref="F116:P116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8:I158"/>
    <mergeCell ref="L158:M158"/>
    <mergeCell ref="N158:Q158"/>
    <mergeCell ref="F159:I159"/>
    <mergeCell ref="L159:M159"/>
    <mergeCell ref="N159:Q159"/>
    <mergeCell ref="F161:I161"/>
    <mergeCell ref="L161:M161"/>
    <mergeCell ref="N161:Q161"/>
    <mergeCell ref="F163:I163"/>
    <mergeCell ref="L163:M163"/>
    <mergeCell ref="N163:Q163"/>
    <mergeCell ref="F164:I164"/>
    <mergeCell ref="L164:M164"/>
    <mergeCell ref="N164:Q164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3:I173"/>
    <mergeCell ref="L173:M173"/>
    <mergeCell ref="N173:Q173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N214:Q214"/>
    <mergeCell ref="F207:I207"/>
    <mergeCell ref="L207:M207"/>
    <mergeCell ref="N207:Q207"/>
    <mergeCell ref="F208:I208"/>
    <mergeCell ref="L208:M208"/>
    <mergeCell ref="N208:Q208"/>
    <mergeCell ref="F210:I210"/>
    <mergeCell ref="L210:M210"/>
    <mergeCell ref="N210:Q210"/>
    <mergeCell ref="H1:K1"/>
    <mergeCell ref="S2:AC2"/>
    <mergeCell ref="F213:I213"/>
    <mergeCell ref="L213:M213"/>
    <mergeCell ref="N213:Q213"/>
    <mergeCell ref="F215:I215"/>
    <mergeCell ref="L215:M215"/>
    <mergeCell ref="N215:Q215"/>
    <mergeCell ref="N125:Q125"/>
    <mergeCell ref="N126:Q126"/>
    <mergeCell ref="N127:Q127"/>
    <mergeCell ref="N157:Q157"/>
    <mergeCell ref="N160:Q160"/>
    <mergeCell ref="N162:Q162"/>
    <mergeCell ref="N165:Q165"/>
    <mergeCell ref="N172:Q172"/>
    <mergeCell ref="N174:Q174"/>
    <mergeCell ref="N175:Q175"/>
    <mergeCell ref="N183:Q183"/>
    <mergeCell ref="N189:Q189"/>
    <mergeCell ref="N197:Q197"/>
    <mergeCell ref="N209:Q209"/>
    <mergeCell ref="N211:Q211"/>
    <mergeCell ref="N212:Q212"/>
  </mergeCells>
  <hyperlinks>
    <hyperlink ref="F1:G1" location="C2" display="1) Krycí list rozpočtu"/>
    <hyperlink ref="H1:K1" location="C86" display="2) Rekapitulácia rozpočtu"/>
    <hyperlink ref="L1" location="C124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1 - SO01 Odvodnenie ploch...</vt:lpstr>
      <vt:lpstr>2 - SO02 Odvodnenie výcho...</vt:lpstr>
      <vt:lpstr>3 - SO03 Odvodnenie ploch...</vt:lpstr>
      <vt:lpstr>4 - SO04 Odvodnenie západ...</vt:lpstr>
      <vt:lpstr>'1 - SO01 Odvodnenie ploch...'!Názvy_tlače</vt:lpstr>
      <vt:lpstr>'2 - SO02 Odvodnenie výcho...'!Názvy_tlače</vt:lpstr>
      <vt:lpstr>'3 - SO03 Odvodnenie ploch...'!Názvy_tlače</vt:lpstr>
      <vt:lpstr>'4 - SO04 Odvodnenie západ...'!Názvy_tlače</vt:lpstr>
      <vt:lpstr>'Rekapitulácia stavby'!Názvy_tlače</vt:lpstr>
      <vt:lpstr>'1 - SO01 Odvodnenie ploch...'!Oblasť_tlače</vt:lpstr>
      <vt:lpstr>'2 - SO02 Odvodnenie výcho...'!Oblasť_tlače</vt:lpstr>
      <vt:lpstr>'3 - SO03 Odvodnenie ploch...'!Oblasť_tlače</vt:lpstr>
      <vt:lpstr>'4 - SO04 Odvodnenie západ...'!Oblasť_tlače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+</dc:creator>
  <cp:lastModifiedBy>Tatiana Cigániková</cp:lastModifiedBy>
  <dcterms:created xsi:type="dcterms:W3CDTF">2018-07-20T08:56:59Z</dcterms:created>
  <dcterms:modified xsi:type="dcterms:W3CDTF">2020-01-15T14:43:58Z</dcterms:modified>
</cp:coreProperties>
</file>